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85" windowWidth="12285" windowHeight="6870" tabRatio="810" activeTab="0"/>
  </bookViews>
  <sheets>
    <sheet name="Startseite" sheetId="1" r:id="rId1"/>
    <sheet name="Bearbeitungshinweise" sheetId="2" r:id="rId2"/>
    <sheet name="Deckblatt" sheetId="3" r:id="rId3"/>
    <sheet name="Kapitalbedarf" sheetId="4" r:id="rId4"/>
    <sheet name="Finanzierung" sheetId="5" r:id="rId5"/>
    <sheet name="Zins und Tilgung" sheetId="6" r:id="rId6"/>
    <sheet name="Personalkosten 1. Jahr" sheetId="7" r:id="rId7"/>
    <sheet name="Personalkosten 2. Jahr" sheetId="8" r:id="rId8"/>
    <sheet name="Personalkosten 3. Jahr" sheetId="9" r:id="rId9"/>
    <sheet name="übrige Kosten" sheetId="10" r:id="rId10"/>
    <sheet name="Unternehmerlohn" sheetId="11" r:id="rId11"/>
    <sheet name="Umsatzplanung" sheetId="12" r:id="rId12"/>
    <sheet name="Rentabilität" sheetId="13" r:id="rId13"/>
    <sheet name="Stundenkostensatz " sheetId="14" state="hidden" r:id="rId14"/>
    <sheet name="Liquiditätsplan-1.Jahr" sheetId="15" r:id="rId15"/>
    <sheet name="Liquiditätsplan-2.Jahr" sheetId="16" r:id="rId16"/>
    <sheet name="Liquiditätsplan-3.Jahr" sheetId="17" r:id="rId17"/>
    <sheet name="Hilfstabelle" sheetId="18" state="hidden" r:id="rId18"/>
  </sheets>
  <externalReferences>
    <externalReference r:id="rId21"/>
  </externalReferences>
  <definedNames>
    <definedName name="_xlfn.IFERROR" hidden="1">#NAME?</definedName>
    <definedName name="_xlnm.Print_Area" localSheetId="1">'Bearbeitungshinweise'!$A$1:$G$328</definedName>
    <definedName name="_xlnm.Print_Area" localSheetId="2">'Deckblatt'!$A$1:$M$50</definedName>
    <definedName name="_xlnm.Print_Area" localSheetId="4">'Finanzierung'!$A$1:$J$34</definedName>
    <definedName name="_xlnm.Print_Area" localSheetId="14">'Liquiditätsplan-1.Jahr'!$A$1:$R$56</definedName>
    <definedName name="_xlnm.Print_Area" localSheetId="15">'Liquiditätsplan-2.Jahr'!$A$1:$R$56</definedName>
    <definedName name="_xlnm.Print_Area" localSheetId="16">'Liquiditätsplan-3.Jahr'!$A$1:$R$56</definedName>
    <definedName name="_xlnm.Print_Area" localSheetId="6">'Personalkosten 1. Jahr'!$A$1:$Q$33</definedName>
    <definedName name="_xlnm.Print_Area" localSheetId="7">'Personalkosten 2. Jahr'!$A$1:$Q$33</definedName>
    <definedName name="_xlnm.Print_Area" localSheetId="8">'Personalkosten 3. Jahr'!$A$1:$Q$33</definedName>
    <definedName name="_xlnm.Print_Area" localSheetId="12">'Rentabilität'!$A$1:$I$32</definedName>
    <definedName name="_xlnm.Print_Area" localSheetId="13">'Stundenkostensatz '!$A$1:$P$132</definedName>
    <definedName name="_xlnm.Print_Area" localSheetId="9">'übrige Kosten'!$A$1:$H$39</definedName>
    <definedName name="_xlnm.Print_Area" localSheetId="11">'Umsatzplanung'!$A$1:$J$20,'Umsatzplanung'!$A$21:$P$140</definedName>
    <definedName name="_xlnm.Print_Area" localSheetId="10">'Unternehmerlohn'!$A$1:$J$65</definedName>
    <definedName name="_xlnm.Print_Area" localSheetId="5">'Zins und Tilgung'!$A$1:$AN$39</definedName>
    <definedName name="Rechtsformen">'Startseite'!$A$36:$A$46</definedName>
  </definedNames>
  <calcPr fullCalcOnLoad="1"/>
</workbook>
</file>

<file path=xl/comments1.xml><?xml version="1.0" encoding="utf-8"?>
<comments xmlns="http://schemas.openxmlformats.org/spreadsheetml/2006/main">
  <authors>
    <author>HWK</author>
    <author>Ingrid</author>
    <author>Ekkehard Arnold</author>
  </authors>
  <commentList>
    <comment ref="D16" authorId="0">
      <text>
        <r>
          <rPr>
            <sz val="10"/>
            <rFont val="Arial"/>
            <family val="2"/>
          </rPr>
          <t>Dieses Datum wird als Beginn Ihres Geschäftsjahres in den Planungsrechnugen übernommen.</t>
        </r>
      </text>
    </comment>
    <comment ref="B15" authorId="1">
      <text>
        <r>
          <rPr>
            <sz val="10"/>
            <rFont val="Arial"/>
            <family val="2"/>
          </rPr>
          <t>Bitte eine der im Listenfeld angegebenen Rechtsformen auswählen.</t>
        </r>
        <r>
          <rPr>
            <sz val="8"/>
            <rFont val="Tahoma"/>
            <family val="2"/>
          </rPr>
          <t xml:space="preserve">
</t>
        </r>
      </text>
    </comment>
    <comment ref="C14" authorId="2">
      <text>
        <r>
          <rPr>
            <sz val="10"/>
            <rFont val="Arial"/>
            <family val="2"/>
          </rPr>
          <t>Dieser Unternehmensname wird in den Planungsrechnungen übernommen.</t>
        </r>
      </text>
    </comment>
  </commentList>
</comments>
</file>

<file path=xl/comments10.xml><?xml version="1.0" encoding="utf-8"?>
<comments xmlns="http://schemas.openxmlformats.org/spreadsheetml/2006/main">
  <authors>
    <author>HWK</author>
    <author>Ekkehard Arnold</author>
    <author>Arnold.Ekkehard</author>
    <author>UwHemens</author>
  </authors>
  <commentList>
    <comment ref="C6" authorId="0">
      <text>
        <r>
          <rPr>
            <sz val="10"/>
            <rFont val="Arial"/>
            <family val="2"/>
          </rPr>
          <t>Angaben ohne USt.</t>
        </r>
        <r>
          <rPr>
            <sz val="8"/>
            <rFont val="Tahoma"/>
            <family val="2"/>
          </rPr>
          <t xml:space="preserve">
</t>
        </r>
      </text>
    </comment>
    <comment ref="E6" authorId="0">
      <text>
        <r>
          <rPr>
            <sz val="10"/>
            <rFont val="Arial"/>
            <family val="2"/>
          </rPr>
          <t>Angaben ohne USt.</t>
        </r>
        <r>
          <rPr>
            <sz val="8"/>
            <rFont val="Tahoma"/>
            <family val="2"/>
          </rPr>
          <t xml:space="preserve">
</t>
        </r>
      </text>
    </comment>
    <comment ref="G6" authorId="0">
      <text>
        <r>
          <rPr>
            <sz val="10"/>
            <rFont val="Arial"/>
            <family val="2"/>
          </rPr>
          <t>Angaben ohne USt.</t>
        </r>
        <r>
          <rPr>
            <sz val="8"/>
            <rFont val="Tahoma"/>
            <family val="2"/>
          </rPr>
          <t xml:space="preserve">
</t>
        </r>
      </text>
    </comment>
    <comment ref="B33" authorId="1">
      <text>
        <r>
          <rPr>
            <sz val="10"/>
            <rFont val="Arial"/>
            <family val="2"/>
          </rPr>
          <t>Wird nur bei Kapitalgesellschaften erhoben.
Gesellschaftsform auf Startseite erfassen.</t>
        </r>
      </text>
    </comment>
    <comment ref="B24" authorId="2">
      <text>
        <r>
          <rPr>
            <sz val="9"/>
            <rFont val="Tahoma"/>
            <family val="2"/>
          </rPr>
          <t xml:space="preserve">Die kurzfristigen Zinsen können ermittelt werden durch die Schätzung der durchschnittlichen Inanspruchnahme des Kontokorrents  x   Zinssatz
(siehe Blatt Finanzierung, Felder C27 u. C28).
</t>
        </r>
      </text>
    </comment>
    <comment ref="B32" authorId="2">
      <text>
        <r>
          <rPr>
            <sz val="9"/>
            <rFont val="Tahoma"/>
            <family val="2"/>
          </rPr>
          <t>Hier den örtlichen Gewerbesteuer -Hebesatz eingeben.</t>
        </r>
      </text>
    </comment>
    <comment ref="B23" authorId="1">
      <text>
        <r>
          <rPr>
            <sz val="10"/>
            <rFont val="Arial"/>
            <family val="2"/>
          </rPr>
          <t>Werden im Blatt Zins und Tilgung ermittelt.
Gerundet auf 100 EUR</t>
        </r>
      </text>
    </comment>
    <comment ref="B21" authorId="0">
      <text>
        <r>
          <rPr>
            <sz val="8"/>
            <rFont val="Tahoma"/>
            <family val="2"/>
          </rPr>
          <t>Hinweis: Geringwertige Wirtschaftsgüter (GWG) können bis 410 EUR sofort abgeschrieben werden (diese steuerliche Abschreibungsmöglichkeit wird bei der Position Abschreibungen in Zeile 14 nicht berücksichtigt).</t>
        </r>
      </text>
    </comment>
    <comment ref="B14" authorId="1">
      <text>
        <r>
          <rPr>
            <sz val="9"/>
            <rFont val="Arial"/>
            <family val="2"/>
          </rPr>
          <t>Werden im Blatt: Kapitalbedarf ermittelt.</t>
        </r>
      </text>
    </comment>
    <comment ref="B12" authorId="3">
      <text>
        <r>
          <rPr>
            <sz val="8"/>
            <rFont val="Tahoma"/>
            <family val="2"/>
          </rPr>
          <t xml:space="preserve">Die Eröffnungswerbung erfassen Sie bitte auf dem Arbeitsblatt "Kapitalbedarf" in dem Feld "Markterschließung".
</t>
        </r>
      </text>
    </comment>
  </commentList>
</comments>
</file>

<file path=xl/comments11.xml><?xml version="1.0" encoding="utf-8"?>
<comments xmlns="http://schemas.openxmlformats.org/spreadsheetml/2006/main">
  <authors>
    <author>HWK</author>
    <author>Ekkehard Arnold</author>
    <author> </author>
    <author>Arnold.Ekkehard</author>
  </authors>
  <commentList>
    <comment ref="E11" authorId="0">
      <text>
        <r>
          <rPr>
            <sz val="10"/>
            <rFont val="Arial"/>
            <family val="2"/>
          </rPr>
          <t>Die Prozente beziehen sich auf die Summe der privaten Ausgaben</t>
        </r>
      </text>
    </comment>
    <comment ref="A6" authorId="0">
      <text>
        <r>
          <rPr>
            <sz val="10"/>
            <rFont val="Arial"/>
            <family val="2"/>
          </rPr>
          <t>Entpricht Ihrem kalkulatorischen Unternemerlohn zuzüglich Wagnis und Gewinn.</t>
        </r>
      </text>
    </comment>
    <comment ref="C58" authorId="1">
      <text>
        <r>
          <rPr>
            <sz val="10"/>
            <rFont val="@Arial Unicode MS"/>
            <family val="2"/>
          </rPr>
          <t>Eingabe der vom Jobcenter ermittelten monatlichen Gesamtunterstützung von ALG II und Einstiegsgeld.</t>
        </r>
      </text>
    </comment>
    <comment ref="A57" authorId="1">
      <text>
        <r>
          <rPr>
            <sz val="10"/>
            <rFont val="@Arial Unicode MS"/>
            <family val="2"/>
          </rPr>
          <t>Eine Verlängerungsoption wird in der Regel  für 6 Monate gewährt,</t>
        </r>
        <r>
          <rPr>
            <sz val="8"/>
            <rFont val="Tahoma"/>
            <family val="2"/>
          </rPr>
          <t xml:space="preserve">
</t>
        </r>
      </text>
    </comment>
    <comment ref="A60" authorId="1">
      <text>
        <r>
          <rPr>
            <sz val="10"/>
            <rFont val="@Arial Unicode MS"/>
            <family val="2"/>
          </rPr>
          <t xml:space="preserve">Weitere Verlängerungsoptionen für jeweils 6 Monate. 
Das Einstiegsgeld kann insgesamt bis zu 2. Jahre gewährt werden.
</t>
        </r>
      </text>
    </comment>
    <comment ref="A61" authorId="1">
      <text>
        <r>
          <rPr>
            <sz val="10"/>
            <rFont val="@Arial Unicode MS"/>
            <family val="2"/>
          </rPr>
          <t>Eine mögliche Zuschussdegression und der Zeitpunkt des Beginns werden  vom Jobcenter festgelegt.</t>
        </r>
      </text>
    </comment>
    <comment ref="A54" authorId="1">
      <text>
        <r>
          <rPr>
            <sz val="10"/>
            <rFont val="@Arial Unicode MS"/>
            <family val="2"/>
          </rPr>
          <t xml:space="preserve">Hinweis: Mögliche Kürzungen des ALG II und des Einstiegsgeldes durch Verrechnung mit betrieblichen Gewinnen werden </t>
        </r>
        <r>
          <rPr>
            <b/>
            <sz val="10"/>
            <rFont val="@Arial Unicode MS"/>
            <family val="2"/>
          </rPr>
          <t>nicht</t>
        </r>
        <r>
          <rPr>
            <sz val="10"/>
            <rFont val="@Arial Unicode MS"/>
            <family val="2"/>
          </rPr>
          <t xml:space="preserve"> berücksichtigt.</t>
        </r>
      </text>
    </comment>
    <comment ref="A37" authorId="1">
      <text>
        <r>
          <rPr>
            <sz val="10"/>
            <rFont val="@Arial Unicode MS"/>
            <family val="2"/>
          </rPr>
          <t>Ermittlung über Nebenrechnung erforderlich;  s.u.</t>
        </r>
        <r>
          <rPr>
            <sz val="8"/>
            <rFont val="Tahoma"/>
            <family val="2"/>
          </rPr>
          <t xml:space="preserve">
</t>
        </r>
      </text>
    </comment>
    <comment ref="B51" authorId="2">
      <text>
        <r>
          <rPr>
            <sz val="9"/>
            <rFont val="Arial"/>
            <family val="2"/>
          </rPr>
          <t>Monatspauschale von 300 EUR muss für Phase II beantragt werden.</t>
        </r>
      </text>
    </comment>
    <comment ref="C26" authorId="3">
      <text>
        <r>
          <rPr>
            <sz val="10"/>
            <rFont val="Arial"/>
            <family val="2"/>
          </rPr>
          <t xml:space="preserve">Zur Abschätzung der Einkommensteuer ist der Lohn- und Einkommensteuerrechner des BMF hilfreich:
</t>
        </r>
        <r>
          <rPr>
            <b/>
            <sz val="10"/>
            <rFont val="Arial"/>
            <family val="2"/>
          </rPr>
          <t>https://www.bmf-steuerrechner.de</t>
        </r>
      </text>
    </comment>
    <comment ref="C27" authorId="3">
      <text>
        <r>
          <rPr>
            <sz val="10"/>
            <rFont val="Arial"/>
            <family val="2"/>
          </rPr>
          <t xml:space="preserve">Höhe:  9% der Einkommensteuer.
Weitere Infos finden Sie unter:
</t>
        </r>
        <r>
          <rPr>
            <b/>
            <sz val="10"/>
            <rFont val="Arial"/>
            <family val="2"/>
          </rPr>
          <t xml:space="preserve">http://www.kirchenfinanzen.de/kirchensteuer.html
http://www.dbk.de/themen/kirchenfinanzierung/
http://www.steuer-forum-kirche.de/kisto-sis-nrw.htm
</t>
        </r>
      </text>
    </comment>
    <comment ref="G11" authorId="0">
      <text>
        <r>
          <rPr>
            <sz val="10"/>
            <rFont val="Arial"/>
            <family val="2"/>
          </rPr>
          <t>Die Prozente beziehen sich auf die Summe der privaten Ausgaben</t>
        </r>
      </text>
    </comment>
    <comment ref="I11" authorId="0">
      <text>
        <r>
          <rPr>
            <sz val="10"/>
            <rFont val="Arial"/>
            <family val="2"/>
          </rPr>
          <t>Die Prozente beziehen sich auf die Summe der privaten Ausgaben</t>
        </r>
      </text>
    </comment>
  </commentList>
</comments>
</file>

<file path=xl/comments12.xml><?xml version="1.0" encoding="utf-8"?>
<comments xmlns="http://schemas.openxmlformats.org/spreadsheetml/2006/main">
  <authors>
    <author>Hemens</author>
    <author>HWK</author>
    <author> </author>
  </authors>
  <commentList>
    <comment ref="A15" authorId="0">
      <text>
        <r>
          <rPr>
            <sz val="10"/>
            <rFont val="Tahoma"/>
            <family val="2"/>
          </rPr>
          <t>Hier Materianeinsatz</t>
        </r>
        <r>
          <rPr>
            <b/>
            <sz val="10"/>
            <rFont val="Tahoma"/>
            <family val="2"/>
          </rPr>
          <t xml:space="preserve"> incl. Fremdleistungen.</t>
        </r>
        <r>
          <rPr>
            <sz val="10"/>
            <rFont val="Tahoma"/>
            <family val="2"/>
          </rPr>
          <t xml:space="preserve">
Bitte Quote in % zum Nettoumsatz angeben, z.B. branchenübliche Quote.</t>
        </r>
      </text>
    </comment>
    <comment ref="E15" authorId="0">
      <text>
        <r>
          <rPr>
            <sz val="10"/>
            <rFont val="Tahoma"/>
            <family val="2"/>
          </rPr>
          <t>Bitte Quote in % zum Nettoumsatz angeben, z.B. branchenübliche Quote.</t>
        </r>
      </text>
    </comment>
    <comment ref="C110" authorId="1">
      <text>
        <r>
          <rPr>
            <sz val="9"/>
            <rFont val="Arial"/>
            <family val="2"/>
          </rPr>
          <t>Je nach betrachteter Zeitperiode bitte eingeben:
Jahr
Monat 
Woche 
Tag</t>
        </r>
      </text>
    </comment>
    <comment ref="M4" authorId="1">
      <text>
        <r>
          <rPr>
            <sz val="10"/>
            <rFont val="Arial"/>
            <family val="2"/>
          </rPr>
          <t>Mit den folgenden Planalternativen verschaffen Sie sich mehr Klarkeit darüber, ob und wie Sie Ihre Planumsätze auch erreichen können. 
Davon hängt Ihre Entscheidung ab, ob Sie sich selbständig machen sollten.
Nutzen Sie die für die Abschätzung Ihres Vorhabens passende Umsatzplanung.</t>
        </r>
        <r>
          <rPr>
            <sz val="9"/>
            <rFont val="Tahoma"/>
            <family val="2"/>
          </rPr>
          <t xml:space="preserve">
 </t>
        </r>
      </text>
    </comment>
    <comment ref="I15" authorId="0">
      <text>
        <r>
          <rPr>
            <sz val="10"/>
            <rFont val="Tahoma"/>
            <family val="2"/>
          </rPr>
          <t>Bitte Quote in % zum Nettoumsatz angeben, z.B. branchenübliche Quote</t>
        </r>
      </text>
    </comment>
    <comment ref="D16" authorId="1">
      <text>
        <r>
          <rPr>
            <sz val="10"/>
            <rFont val="Tahoma"/>
            <family val="2"/>
          </rPr>
          <t>Gerundeter Wert</t>
        </r>
      </text>
    </comment>
    <comment ref="F16" authorId="1">
      <text>
        <r>
          <rPr>
            <sz val="10"/>
            <rFont val="Tahoma"/>
            <family val="2"/>
          </rPr>
          <t>Gerundeter Wert</t>
        </r>
      </text>
    </comment>
    <comment ref="H16" authorId="1">
      <text>
        <r>
          <rPr>
            <sz val="10"/>
            <rFont val="Tahoma"/>
            <family val="2"/>
          </rPr>
          <t>Gerundeter Wert</t>
        </r>
      </text>
    </comment>
    <comment ref="N78" authorId="1">
      <text>
        <r>
          <rPr>
            <sz val="10"/>
            <rFont val="Arial"/>
            <family val="2"/>
          </rPr>
          <t xml:space="preserve">Hinweis: In dieser Hilfstabelle werden  in der Regel nur einige Umsatzbeispiele erfasst;  die Summe dieser Bereiche ist von daher kleiner als 100%. </t>
        </r>
      </text>
    </comment>
    <comment ref="A75" authorId="2">
      <text>
        <r>
          <rPr>
            <sz val="10"/>
            <rFont val="Arial"/>
            <family val="2"/>
          </rPr>
          <t xml:space="preserve">In diesem Tabellenbereich können Sie anhand der von Ihnen erwarteten Kunden pro Tag den möglichen Jahresumsatz (incl. MWSt) ermitteln. </t>
        </r>
      </text>
    </comment>
    <comment ref="A83" authorId="2">
      <text>
        <r>
          <rPr>
            <sz val="10"/>
            <rFont val="Arial"/>
            <family val="2"/>
          </rPr>
          <t>In diesem Tabellenbereich werden anhand des im Blatt Rentabilität ermittelten Netto - Mindestumsatzes für das 1. Geschäftsjahr der Bruttoumsatz (incl. MWSt)  und dann die notwendigen Kunden pro Tag ermittelt.
Diese sind dann mit den erwateten Kunden pro Tag aus dem oberen Tabellenbereich zu vergleichen.</t>
        </r>
      </text>
    </comment>
    <comment ref="A46" authorId="2">
      <text>
        <r>
          <rPr>
            <sz val="10"/>
            <rFont val="Arial"/>
            <family val="2"/>
          </rPr>
          <t>Der Materialeinsatz wird  als - branchenüblicher -%-Wert des Gesamtumsatzes eingegeben.</t>
        </r>
      </text>
    </comment>
    <comment ref="A47" authorId="2">
      <text>
        <r>
          <rPr>
            <sz val="10"/>
            <rFont val="Arial"/>
            <family val="2"/>
          </rPr>
          <t>Aufschlag zur Deckung der Beschaffungsgemeinkosten sowie eines anteiligen Gewinns auf den Materialeinsatz.</t>
        </r>
      </text>
    </comment>
  </commentList>
</comments>
</file>

<file path=xl/comments13.xml><?xml version="1.0" encoding="utf-8"?>
<comments xmlns="http://schemas.openxmlformats.org/spreadsheetml/2006/main">
  <authors>
    <author>HWK</author>
    <author>Arnold</author>
  </authors>
  <commentList>
    <comment ref="C5" authorId="0">
      <text>
        <r>
          <rPr>
            <sz val="10"/>
            <rFont val="Arial"/>
            <family val="2"/>
          </rPr>
          <t xml:space="preserve">Angaben </t>
        </r>
        <r>
          <rPr>
            <b/>
            <sz val="10"/>
            <rFont val="Arial"/>
            <family val="2"/>
          </rPr>
          <t>ohne</t>
        </r>
        <r>
          <rPr>
            <sz val="10"/>
            <rFont val="Arial"/>
            <family val="2"/>
          </rPr>
          <t xml:space="preserve"> Umsatzsteuer !</t>
        </r>
        <r>
          <rPr>
            <sz val="8"/>
            <rFont val="Tahoma"/>
            <family val="2"/>
          </rPr>
          <t xml:space="preserve">
</t>
        </r>
      </text>
    </comment>
    <comment ref="E5" authorId="0">
      <text>
        <r>
          <rPr>
            <sz val="10"/>
            <rFont val="Arial"/>
            <family val="2"/>
          </rPr>
          <t xml:space="preserve">Angaben </t>
        </r>
        <r>
          <rPr>
            <b/>
            <sz val="10"/>
            <rFont val="Arial"/>
            <family val="2"/>
          </rPr>
          <t>ohne</t>
        </r>
        <r>
          <rPr>
            <sz val="10"/>
            <rFont val="Arial"/>
            <family val="2"/>
          </rPr>
          <t xml:space="preserve"> Umsatzsteuer !</t>
        </r>
        <r>
          <rPr>
            <sz val="8"/>
            <rFont val="Tahoma"/>
            <family val="2"/>
          </rPr>
          <t xml:space="preserve">
</t>
        </r>
      </text>
    </comment>
    <comment ref="G5" authorId="0">
      <text>
        <r>
          <rPr>
            <sz val="10"/>
            <rFont val="Arial"/>
            <family val="2"/>
          </rPr>
          <t xml:space="preserve">Angaben </t>
        </r>
        <r>
          <rPr>
            <b/>
            <sz val="10"/>
            <rFont val="Arial"/>
            <family val="2"/>
          </rPr>
          <t>ohne</t>
        </r>
        <r>
          <rPr>
            <sz val="10"/>
            <rFont val="Arial"/>
            <family val="2"/>
          </rPr>
          <t xml:space="preserve"> Umsatzsteuer !</t>
        </r>
        <r>
          <rPr>
            <sz val="8"/>
            <rFont val="Tahoma"/>
            <family val="2"/>
          </rPr>
          <t xml:space="preserve">
</t>
        </r>
      </text>
    </comment>
    <comment ref="B30" authorId="1">
      <text>
        <r>
          <rPr>
            <sz val="10"/>
            <rFont val="Arial"/>
            <family val="2"/>
          </rPr>
          <t xml:space="preserve">Unternehmerlohn wird nur bei Einzelunternehmen/ Personengesellschaften angezeigt; bei Kapitalgesellschaften bereits mit dem Geschäftsführergehalt in den Blättern "Personalkosten" erfasst.
</t>
        </r>
        <r>
          <rPr>
            <b/>
            <sz val="8"/>
            <rFont val="Arial"/>
            <family val="2"/>
          </rPr>
          <t>Hinweis</t>
        </r>
        <r>
          <rPr>
            <sz val="8"/>
            <rFont val="Arial"/>
            <family val="2"/>
          </rPr>
          <t>: Bei Kapitalgesellschaften bitte im Blatt "übrige Kosten" Feld B32: g eintragen.</t>
        </r>
      </text>
    </comment>
  </commentList>
</comments>
</file>

<file path=xl/comments14.xml><?xml version="1.0" encoding="utf-8"?>
<comments xmlns="http://schemas.openxmlformats.org/spreadsheetml/2006/main">
  <authors>
    <author> </author>
    <author>HWK</author>
    <author>Arnold</author>
    <author>Arnold.Ekkehard</author>
  </authors>
  <commentList>
    <comment ref="Y137" authorId="0">
      <text>
        <r>
          <rPr>
            <sz val="10"/>
            <rFont val="Arial"/>
            <family val="2"/>
          </rPr>
          <t>In diesem Tabellenbereich werden anhand des im Blatt Rentabilität ermittelten Netto - Mindestumsatzes für das 1. Geschäftsjahr der Bruttoumsatz (incl. MWSt)  und dann die notwendigen Kunden pro Tag ermittelt.
Diese sind dann mit den erwateten Kunden pro Tag aus dem oberen Tabellenbereich zu vergleichen.</t>
        </r>
      </text>
    </comment>
    <comment ref="AA164" authorId="1">
      <text>
        <r>
          <rPr>
            <sz val="9"/>
            <rFont val="Arial"/>
            <family val="2"/>
          </rPr>
          <t>Je nach betrachteter Zeitperiode bitte eingeben:
Jahr
Monat 
Woche 
Tag</t>
        </r>
      </text>
    </comment>
    <comment ref="D7" authorId="1">
      <text>
        <r>
          <rPr>
            <sz val="10"/>
            <rFont val="Arial"/>
            <family val="2"/>
          </rPr>
          <t xml:space="preserve">Angaben </t>
        </r>
        <r>
          <rPr>
            <b/>
            <sz val="10"/>
            <rFont val="Arial"/>
            <family val="2"/>
          </rPr>
          <t>ohne</t>
        </r>
        <r>
          <rPr>
            <sz val="10"/>
            <rFont val="Arial"/>
            <family val="2"/>
          </rPr>
          <t xml:space="preserve"> Umsatzsteuer !</t>
        </r>
        <r>
          <rPr>
            <sz val="8"/>
            <rFont val="Tahoma"/>
            <family val="2"/>
          </rPr>
          <t xml:space="preserve">
</t>
        </r>
      </text>
    </comment>
    <comment ref="C28" authorId="2">
      <text>
        <r>
          <rPr>
            <sz val="10"/>
            <rFont val="Arial"/>
            <family val="2"/>
          </rPr>
          <t>Unternehmerlohn wird nur bei Einzelunternehmen/ Personengesellschaften angezeigt;  bei Kapitalgesellschaften ist das in den Personalkosten erfasste Gschäftsführergehalt ggf. zu korrigieren.</t>
        </r>
      </text>
    </comment>
    <comment ref="D5" authorId="3">
      <text>
        <r>
          <rPr>
            <sz val="12"/>
            <rFont val="Arial"/>
            <family val="2"/>
          </rPr>
          <t>Es wird angenommen, dass  eine "Normalauslastung"erst im zweiten Geschäftsjahr erreicht wird. 
Dessen hier übernommene Planwerte können jedoch an die tatsächliche Situation angepasst und überschrieben werden.</t>
        </r>
      </text>
    </comment>
  </commentList>
</comments>
</file>

<file path=xl/comments15.xml><?xml version="1.0" encoding="utf-8"?>
<comments xmlns="http://schemas.openxmlformats.org/spreadsheetml/2006/main">
  <authors>
    <author>Hemens</author>
    <author>HWK</author>
    <author> </author>
    <author>Ingrid</author>
    <author>Arnold.Ekkehard</author>
    <author>Ekkehard Arnold</author>
  </authors>
  <commentList>
    <comment ref="A46" authorId="0">
      <text>
        <r>
          <rPr>
            <sz val="12"/>
            <rFont val="Arial"/>
            <family val="2"/>
          </rPr>
          <t>Übernommen wird der "notwendige Unternehmerlohn" aus dem Blatt: Unternehmerlohn, Zeile 40.
Dies gilt nicht für: die Rechtsformen: GmbH, UG (haftungsbeschränkt), Ltd</t>
        </r>
        <r>
          <rPr>
            <sz val="14"/>
            <rFont val="Arial"/>
            <family val="2"/>
          </rPr>
          <t xml:space="preserve">. </t>
        </r>
      </text>
    </comment>
    <comment ref="B4" authorId="0">
      <text>
        <r>
          <rPr>
            <sz val="12"/>
            <rFont val="Arial"/>
            <family val="2"/>
          </rPr>
          <t>Erfolgen Ihre Umsätze regelmäßig gegen Barzahlung, entstehen im ersten Monat  100% Zahlungeingänge. Wenn Sie Rechnungen schreiben, müssen Sie mit verzögertem Zahlngseingang rechnen. Bitte schätzen  Sie  die Verteilung des Zahlungseingangs auf drei Monate.</t>
        </r>
      </text>
    </comment>
    <comment ref="A15" authorId="0">
      <text>
        <r>
          <rPr>
            <sz val="14"/>
            <rFont val="Arial"/>
            <family val="2"/>
          </rPr>
          <t>Die  Einzahlungen hängen ab von den oben angegebenen  Zahlungszielen.</t>
        </r>
      </text>
    </comment>
    <comment ref="A16" authorId="0">
      <text>
        <r>
          <rPr>
            <sz val="14"/>
            <rFont val="Tahoma"/>
            <family val="2"/>
          </rPr>
          <t>z.B. Darlehen, private Einlagen.</t>
        </r>
      </text>
    </comment>
    <comment ref="A21" authorId="0">
      <text>
        <r>
          <rPr>
            <sz val="14"/>
            <rFont val="Arial"/>
            <family val="2"/>
          </rPr>
          <t xml:space="preserve">Ggf. abweichenden Monat der Zahlung  berücksichtigen.
</t>
        </r>
      </text>
    </comment>
    <comment ref="D10" authorId="0">
      <text>
        <r>
          <rPr>
            <sz val="14"/>
            <rFont val="Arial"/>
            <family val="2"/>
          </rPr>
          <t xml:space="preserve">Der Anfangsmonat wird auf der Startseite festgelegt.
</t>
        </r>
      </text>
    </comment>
    <comment ref="P10" authorId="1">
      <text>
        <r>
          <rPr>
            <sz val="14"/>
            <rFont val="Arial"/>
            <family val="2"/>
          </rPr>
          <t>Hier wird die  Summe der Monatswerte erfasst. Diese Summe muss mit den Soll-Werten in Spalte C übereinstimmen</t>
        </r>
        <r>
          <rPr>
            <sz val="11"/>
            <rFont val="Arial"/>
            <family val="2"/>
          </rPr>
          <t>.</t>
        </r>
        <r>
          <rPr>
            <sz val="8"/>
            <rFont val="Arial"/>
            <family val="2"/>
          </rPr>
          <t xml:space="preserve">
</t>
        </r>
      </text>
    </comment>
    <comment ref="C45" authorId="2">
      <text>
        <r>
          <rPr>
            <sz val="14"/>
            <rFont val="Arial"/>
            <family val="2"/>
          </rPr>
          <t>Überprüfe und ergänze ggf. die vorgeschlagenen Übernahmen aus dem Blatt:  Kapitalbedarf 
(Felder c19+c21+c22)</t>
        </r>
      </text>
    </comment>
    <comment ref="C52" authorId="2">
      <text>
        <r>
          <rPr>
            <sz val="12"/>
            <rFont val="Arial"/>
            <family val="2"/>
          </rPr>
          <t>bestehender Kontokorrent;  wird vom Blatt Finanzierung,  Feld C27, übernommen.</t>
        </r>
      </text>
    </comment>
    <comment ref="D50" authorId="3">
      <text>
        <r>
          <rPr>
            <sz val="12"/>
            <rFont val="Arial"/>
            <family val="2"/>
          </rPr>
          <t>Hier kann USt -Zahllast aus Vormonat eingetragen werden.</t>
        </r>
      </text>
    </comment>
    <comment ref="C47" authorId="2">
      <text>
        <r>
          <rPr>
            <sz val="12"/>
            <rFont val="Arial"/>
            <family val="2"/>
          </rPr>
          <t xml:space="preserve"> Auf 100 EUR gerundet</t>
        </r>
        <r>
          <rPr>
            <sz val="11"/>
            <rFont val="Arial"/>
            <family val="2"/>
          </rPr>
          <t>.</t>
        </r>
      </text>
    </comment>
    <comment ref="A11" authorId="0">
      <text>
        <r>
          <rPr>
            <sz val="12"/>
            <rFont val="Arial"/>
            <family val="2"/>
          </rPr>
          <t xml:space="preserve">Bei der Verteilung des Jahresumsatzes auf die einzelnen Monate sollten saisonale und sonstige  Schwankungen berücksichtigt werden. </t>
        </r>
      </text>
    </comment>
    <comment ref="A12" authorId="0">
      <text>
        <r>
          <rPr>
            <sz val="12"/>
            <rFont val="Arial"/>
            <family val="2"/>
          </rPr>
          <t>Besteuerung nach vereinbarten Entgelten (Soll - Besteuerung).</t>
        </r>
      </text>
    </comment>
    <comment ref="C16" authorId="4">
      <text>
        <r>
          <rPr>
            <sz val="12"/>
            <rFont val="Arial"/>
            <family val="2"/>
          </rPr>
          <t>Erfasst werden aus Blatt: Finanzierung  die Bareinlage, C11 und die Darlehen, C24.</t>
        </r>
        <r>
          <rPr>
            <sz val="9"/>
            <rFont val="Tahoma"/>
            <family val="2"/>
          </rPr>
          <t xml:space="preserve">
</t>
        </r>
      </text>
    </comment>
    <comment ref="B26" authorId="5">
      <text>
        <r>
          <rPr>
            <sz val="12"/>
            <rFont val="Arial"/>
            <family val="2"/>
          </rPr>
          <t>Die Versicherungssteuer kann nicht als Vortsteuer abgezogen werden.</t>
        </r>
      </text>
    </comment>
    <comment ref="C55" authorId="4">
      <text>
        <r>
          <rPr>
            <sz val="12"/>
            <rFont val="Arial"/>
            <family val="2"/>
          </rPr>
          <t>Kreditrahmen kann hier unabhängig von dem im Blatt Finanzierung  ermittelten Kurzfristigen Fremdkapital  eingegeben werden.</t>
        </r>
      </text>
    </comment>
    <comment ref="B21" authorId="4">
      <text>
        <r>
          <rPr>
            <sz val="12"/>
            <rFont val="Arial"/>
            <family val="2"/>
          </rPr>
          <t>"Ja" bedeutet: Vorsteuer wird in Zeile 48 erfasst, und bei der Ermittlung der USt - Zahllast  in Zeile 50 berücksichtigt.</t>
        </r>
      </text>
    </comment>
  </commentList>
</comments>
</file>

<file path=xl/comments16.xml><?xml version="1.0" encoding="utf-8"?>
<comments xmlns="http://schemas.openxmlformats.org/spreadsheetml/2006/main">
  <authors>
    <author>Hemens</author>
    <author>HWK</author>
    <author> </author>
    <author>Ekkehard Arnold</author>
  </authors>
  <commentList>
    <comment ref="A11" authorId="0">
      <text>
        <r>
          <rPr>
            <sz val="12"/>
            <rFont val="Arial"/>
            <family val="2"/>
          </rPr>
          <t xml:space="preserve">Bei der Verteilung des Jahresumsatzes auf die einzelnen Monate sollten saisonale und sonstige  Schwankungen berücksichtigt werden. </t>
        </r>
      </text>
    </comment>
    <comment ref="A16" authorId="0">
      <text>
        <r>
          <rPr>
            <sz val="11"/>
            <rFont val="Tahoma"/>
            <family val="2"/>
          </rPr>
          <t>Einzahlungen aus den letzten beiden Monaten des 1.  Geschäftsjahres.</t>
        </r>
      </text>
    </comment>
    <comment ref="D10" authorId="0">
      <text>
        <r>
          <rPr>
            <sz val="11"/>
            <rFont val="Tahoma"/>
            <family val="2"/>
          </rPr>
          <t>Der Anfangsmonat wird auf der Startseite festgelegt.</t>
        </r>
        <r>
          <rPr>
            <sz val="8"/>
            <rFont val="Tahoma"/>
            <family val="2"/>
          </rPr>
          <t xml:space="preserve">
</t>
        </r>
      </text>
    </comment>
    <comment ref="C52" authorId="1">
      <text>
        <r>
          <rPr>
            <sz val="11"/>
            <rFont val="Arial"/>
            <family val="2"/>
          </rPr>
          <t>Wert aus Liquiditäsplan 1. Jahr übernommen.</t>
        </r>
      </text>
    </comment>
    <comment ref="D50" authorId="1">
      <text>
        <r>
          <rPr>
            <sz val="11"/>
            <rFont val="Arial"/>
            <family val="2"/>
          </rPr>
          <t>Ermittelt vom lezten Monat des 1.  Geschäftsjahres.</t>
        </r>
      </text>
    </comment>
    <comment ref="A21" authorId="0">
      <text>
        <r>
          <rPr>
            <sz val="12"/>
            <rFont val="Arial"/>
            <family val="2"/>
          </rPr>
          <t>Datum der Zahlung ist zu berücksichtigen.</t>
        </r>
        <r>
          <rPr>
            <sz val="11"/>
            <rFont val="Arial"/>
            <family val="2"/>
          </rPr>
          <t xml:space="preserve">
</t>
        </r>
      </text>
    </comment>
    <comment ref="C47" authorId="2">
      <text>
        <r>
          <rPr>
            <sz val="11"/>
            <rFont val="Arial"/>
            <family val="2"/>
          </rPr>
          <t>Auf 100 EUR gerundet.</t>
        </r>
      </text>
    </comment>
    <comment ref="A12" authorId="0">
      <text>
        <r>
          <rPr>
            <sz val="12"/>
            <rFont val="Arial"/>
            <family val="2"/>
          </rPr>
          <t>Besteuerung nach vereinbarten Entgelten (Soll - Besteuerung).</t>
        </r>
      </text>
    </comment>
    <comment ref="B26" authorId="3">
      <text>
        <r>
          <rPr>
            <sz val="12"/>
            <rFont val="Arial"/>
            <family val="2"/>
          </rPr>
          <t>Die Versicherungssteuer kann nicht als Vorsteuer abgezogen werden.</t>
        </r>
      </text>
    </comment>
    <comment ref="G3" authorId="1">
      <text>
        <r>
          <rPr>
            <sz val="12"/>
            <rFont val="Arial"/>
            <family val="2"/>
          </rPr>
          <t>Zahlungsziele und Steuersätze aus Liquiditätsplan 1. Jahr übernommen.</t>
        </r>
      </text>
    </comment>
  </commentList>
</comments>
</file>

<file path=xl/comments17.xml><?xml version="1.0" encoding="utf-8"?>
<comments xmlns="http://schemas.openxmlformats.org/spreadsheetml/2006/main">
  <authors>
    <author>Hemens</author>
    <author>HWK</author>
    <author> </author>
    <author>Ekkehard Arnold</author>
  </authors>
  <commentList>
    <comment ref="A12" authorId="0">
      <text>
        <r>
          <rPr>
            <sz val="11"/>
            <rFont val="Arial"/>
            <family val="2"/>
          </rPr>
          <t>Besteuerung nach vereinbarten Entgelten (Soll - Besteuerung).</t>
        </r>
      </text>
    </comment>
    <comment ref="A16" authorId="0">
      <text>
        <r>
          <rPr>
            <sz val="11"/>
            <rFont val="Tahoma"/>
            <family val="2"/>
          </rPr>
          <t>Einzahlungen aus den letzten beiden Monaten des 2.  Geschäftsjahres.</t>
        </r>
      </text>
    </comment>
    <comment ref="D10" authorId="0">
      <text>
        <r>
          <rPr>
            <sz val="11"/>
            <rFont val="Tahoma"/>
            <family val="2"/>
          </rPr>
          <t>Der Anfangsmonat wird auf der Startseite festgelegt.</t>
        </r>
        <r>
          <rPr>
            <sz val="8"/>
            <rFont val="Tahoma"/>
            <family val="2"/>
          </rPr>
          <t xml:space="preserve">
</t>
        </r>
      </text>
    </comment>
    <comment ref="C52" authorId="1">
      <text>
        <r>
          <rPr>
            <sz val="11"/>
            <rFont val="Arial"/>
            <family val="2"/>
          </rPr>
          <t>Wert aus Liquiditäsplan 2. Jahr übernommen.</t>
        </r>
      </text>
    </comment>
    <comment ref="A21" authorId="0">
      <text>
        <r>
          <rPr>
            <sz val="11"/>
            <rFont val="Tahoma"/>
            <family val="2"/>
          </rPr>
          <t xml:space="preserve">Datum der Zahlung ist zu berücksichtigen.
</t>
        </r>
      </text>
    </comment>
    <comment ref="C47" authorId="2">
      <text>
        <r>
          <rPr>
            <sz val="11"/>
            <rFont val="Arial"/>
            <family val="2"/>
          </rPr>
          <t xml:space="preserve"> Auf 100 EUR gerundet.</t>
        </r>
      </text>
    </comment>
    <comment ref="A11" authorId="0">
      <text>
        <r>
          <rPr>
            <sz val="12"/>
            <rFont val="Arial"/>
            <family val="2"/>
          </rPr>
          <t xml:space="preserve">Bei der Verteilung des Jahresumsatzes auf die einzelnen Monate sollten saisonale und sonstige  Schwankungen berücksichtigt werden. </t>
        </r>
      </text>
    </comment>
    <comment ref="B26" authorId="3">
      <text>
        <r>
          <rPr>
            <sz val="12"/>
            <rFont val="Arial"/>
            <family val="2"/>
          </rPr>
          <t>Die Versicherungssteuer kann nicht als Vortsteuer abgezogen werden.</t>
        </r>
      </text>
    </comment>
    <comment ref="G3" authorId="1">
      <text>
        <r>
          <rPr>
            <sz val="12"/>
            <rFont val="Arial"/>
            <family val="2"/>
          </rPr>
          <t>Zahlungsziele und Steuersätze aus Liquiditätsplan 1. Jahr übernommen.</t>
        </r>
      </text>
    </comment>
  </commentList>
</comments>
</file>

<file path=xl/comments4.xml><?xml version="1.0" encoding="utf-8"?>
<comments xmlns="http://schemas.openxmlformats.org/spreadsheetml/2006/main">
  <authors>
    <author>Kaschny</author>
    <author>Hemens</author>
    <author>Claudia Busch</author>
    <author>HWK</author>
  </authors>
  <commentList>
    <comment ref="A24" authorId="0">
      <text>
        <r>
          <rPr>
            <sz val="10"/>
            <rFont val="Tahoma"/>
            <family val="2"/>
          </rPr>
          <t>Gebühren für Anmeldungen (z.B. Gewerbeanmeldung)</t>
        </r>
        <r>
          <rPr>
            <sz val="8"/>
            <rFont val="Tahoma"/>
            <family val="2"/>
          </rPr>
          <t xml:space="preserve"> </t>
        </r>
        <r>
          <rPr>
            <sz val="10"/>
            <rFont val="Tahoma"/>
            <family val="2"/>
          </rPr>
          <t>in der Gründungsphase; Finanzierung der Anlaufphase des Unternehmens inkl. der Lebenshaltung des Gründers in dieser Zeit.</t>
        </r>
      </text>
    </comment>
    <comment ref="A22" authorId="0">
      <text>
        <r>
          <rPr>
            <sz val="10"/>
            <rFont val="Tahoma"/>
            <family val="2"/>
          </rPr>
          <t xml:space="preserve">z.B. Eröffnungswerbung, Marktuntersuchungen. 
Hinweis: die laufenden Werbeaufwendungen im Blatt: 'übrige Kosten' erfassen. </t>
        </r>
      </text>
    </comment>
    <comment ref="A23" authorId="1">
      <text>
        <r>
          <rPr>
            <sz val="10"/>
            <rFont val="Tahoma"/>
            <family val="2"/>
          </rPr>
          <t>notwendige Vorfinanzierung von Aufträgen bis zum  Zahlungseingang</t>
        </r>
      </text>
    </comment>
    <comment ref="A8" authorId="1">
      <text>
        <r>
          <rPr>
            <sz val="10"/>
            <rFont val="Arial"/>
            <family val="2"/>
          </rPr>
          <t>Kaufpreisanteil für ein Unternehmen, der über den Substanzwert hinausgeht.</t>
        </r>
        <r>
          <rPr>
            <sz val="8"/>
            <rFont val="Tahoma"/>
            <family val="2"/>
          </rPr>
          <t xml:space="preserve">
</t>
        </r>
      </text>
    </comment>
    <comment ref="A21" authorId="1">
      <text>
        <r>
          <rPr>
            <sz val="10"/>
            <rFont val="Tahoma"/>
            <family val="2"/>
          </rPr>
          <t>z.B. Anfangsbestand, Übernahmebestand</t>
        </r>
        <r>
          <rPr>
            <sz val="8"/>
            <rFont val="Tahoma"/>
            <family val="2"/>
          </rPr>
          <t xml:space="preserve">
</t>
        </r>
      </text>
    </comment>
    <comment ref="A16" authorId="1">
      <text>
        <r>
          <rPr>
            <sz val="10"/>
            <rFont val="Tahoma"/>
            <family val="2"/>
          </rPr>
          <t>z.B. Genossenschaftsanteile, Anteile an Einkaufsgemeinschaften.</t>
        </r>
      </text>
    </comment>
    <comment ref="A26" authorId="2">
      <text>
        <r>
          <rPr>
            <sz val="10"/>
            <rFont val="Tahoma"/>
            <family val="2"/>
          </rPr>
          <t>Hinweis für die Finanzierung: Liquiditätsreserven werden i.d.R. durch Kontokorrentrahmen abgedeckt.</t>
        </r>
      </text>
    </comment>
    <comment ref="A25" authorId="3">
      <text>
        <r>
          <rPr>
            <sz val="10"/>
            <rFont val="Tahoma"/>
            <family val="2"/>
          </rPr>
          <t>Erforderlich bei nicht 100% Auszahlung eines Kredites (wird im Blatt Finanzierung ermittelt).</t>
        </r>
      </text>
    </comment>
  </commentList>
</comments>
</file>

<file path=xl/comments5.xml><?xml version="1.0" encoding="utf-8"?>
<comments xmlns="http://schemas.openxmlformats.org/spreadsheetml/2006/main">
  <authors>
    <author>Hemens/Stehr</author>
    <author>Hemens</author>
    <author>HWK</author>
    <author> </author>
    <author>Arnold.Ekkehard</author>
  </authors>
  <commentList>
    <comment ref="E16" authorId="0">
      <text>
        <r>
          <rPr>
            <sz val="8"/>
            <rFont val="Arial"/>
            <family val="2"/>
          </rPr>
          <t>Bitte den jeweiligen Nominalzinssatz  eintragen! 
Aktuelle Darlehenskonditionen gibt es unter 
- www.kfw.de
- www.nrw-bank.de.
Falls eine Ausfallbürgschaft beantragt wird, ist die jährliche Bürgschaftsprovision zum Zinssatz zu addieren. (vgl. www.bb-nrw.de)</t>
        </r>
      </text>
    </comment>
    <comment ref="H16" authorId="1">
      <text>
        <r>
          <rPr>
            <sz val="10"/>
            <rFont val="Arial"/>
            <family val="2"/>
          </rPr>
          <t>Berücksichtigt werden maximal 36 tilgungsfreie Monate
(max. 3 Jahre).</t>
        </r>
      </text>
    </comment>
    <comment ref="J16" authorId="2">
      <text>
        <r>
          <rPr>
            <sz val="8"/>
            <rFont val="Arial"/>
            <family val="2"/>
          </rPr>
          <t>Zusätzlicher Kapital- und Finanzierungsbedarf bei nicht 100%iger Auszahlung von Krediten.
(Betrag auf 100 EUR gerundet.)</t>
        </r>
      </text>
    </comment>
    <comment ref="A21" authorId="2">
      <text>
        <r>
          <rPr>
            <sz val="8"/>
            <rFont val="Arial"/>
            <family val="2"/>
          </rPr>
          <t>Dieses Darlehen dient der Stärkung der Eigenkapitalbasis. Es ist ein sog. Nachrangdarlehen. 
Das notwendige Eigenkapital von 15% wird auf maximal 45% der Investitionssumme aufgestockt.
Für Darlehensbedarf unter 50.000 EUR in der Regel nicht bedeutsam.</t>
        </r>
      </text>
    </comment>
    <comment ref="E21" authorId="1">
      <text>
        <r>
          <rPr>
            <sz val="8"/>
            <rFont val="Arial"/>
            <family val="2"/>
          </rPr>
          <t>Bei ERP-Kapital für Gründung: 
Bitte den Zinssatz für die ersten 3 Jahre eingeben; weitere Konditionen im Blatt Zins und Tilgung angeführt.</t>
        </r>
      </text>
    </comment>
    <comment ref="B13" authorId="2">
      <text>
        <r>
          <rPr>
            <sz val="8"/>
            <rFont val="Arial"/>
            <family val="2"/>
          </rPr>
          <t>Die Höhe der vohandenen Mittel /Sacheinlagen wird aus dem Blatt Kapitalbedarf übernommen.</t>
        </r>
        <r>
          <rPr>
            <sz val="8"/>
            <rFont val="Tahoma"/>
            <family val="2"/>
          </rPr>
          <t xml:space="preserve">
</t>
        </r>
      </text>
    </comment>
    <comment ref="F21" authorId="3">
      <text>
        <r>
          <rPr>
            <sz val="8"/>
            <rFont val="Tahoma"/>
            <family val="2"/>
          </rPr>
          <t>Programmkondition  im Blatt Zins und Tilgung angeführt.</t>
        </r>
      </text>
    </comment>
    <comment ref="G21" authorId="3">
      <text>
        <r>
          <rPr>
            <sz val="8"/>
            <rFont val="Tahoma"/>
            <family val="2"/>
          </rPr>
          <t>Programmkondition  im Blatt Zins und Tilgung angeführt.</t>
        </r>
      </text>
    </comment>
    <comment ref="H21" authorId="3">
      <text>
        <r>
          <rPr>
            <sz val="8"/>
            <rFont val="Tahoma"/>
            <family val="2"/>
          </rPr>
          <t>Programmkondition  im Blatt Zins und Tilgung angeführt.</t>
        </r>
      </text>
    </comment>
    <comment ref="B28" authorId="4">
      <text>
        <r>
          <rPr>
            <sz val="10"/>
            <rFont val="Arial"/>
            <family val="2"/>
          </rPr>
          <t>Nur ausfüllen, wenn bereits ein bestehndes Geschäftskonto belastet ist.</t>
        </r>
      </text>
    </comment>
    <comment ref="B29" authorId="4">
      <text>
        <r>
          <rPr>
            <sz val="10"/>
            <rFont val="Arial"/>
            <family val="2"/>
          </rPr>
          <t>Hier ist  der Finanzierungsbedarf im kurzfristigen Bereich einzutragen.</t>
        </r>
      </text>
    </comment>
    <comment ref="B11" authorId="4">
      <text>
        <r>
          <rPr>
            <sz val="10"/>
            <rFont val="Arial"/>
            <family val="2"/>
          </rPr>
          <t>Einschließlich möglichem Kontokorrentguthaben.</t>
        </r>
      </text>
    </comment>
    <comment ref="A20" authorId="4">
      <text>
        <r>
          <rPr>
            <sz val="9"/>
            <rFont val="Tahoma"/>
            <family val="2"/>
          </rPr>
          <t>Ziel ist die Stärkung der Eigenkapital-Basis.
Beteiligungshöhe maximal 50.000 EUR.
Nähere Infos:
Bürgschaftsbank NRW
www.bb-nrw.de</t>
        </r>
      </text>
    </comment>
    <comment ref="E20" authorId="3">
      <text>
        <r>
          <rPr>
            <sz val="8"/>
            <rFont val="Tahoma"/>
            <family val="2"/>
          </rPr>
          <t>Programmkondition  im Blatt Zins und Tilgung angeführt.</t>
        </r>
      </text>
    </comment>
    <comment ref="F20" authorId="3">
      <text>
        <r>
          <rPr>
            <sz val="8"/>
            <rFont val="Tahoma"/>
            <family val="2"/>
          </rPr>
          <t>Programmkondition  im Blatt Zins und Tilgung angeführt.</t>
        </r>
      </text>
    </comment>
    <comment ref="G20" authorId="3">
      <text>
        <r>
          <rPr>
            <sz val="8"/>
            <rFont val="Tahoma"/>
            <family val="2"/>
          </rPr>
          <t>Programmkondition  im Blatt Zins und Tilgung angeführt.</t>
        </r>
      </text>
    </comment>
    <comment ref="H20" authorId="3">
      <text>
        <r>
          <rPr>
            <sz val="8"/>
            <rFont val="Tahoma"/>
            <family val="2"/>
          </rPr>
          <t>Programmkondition  im Blatt Zins und Tilgung angeführt.</t>
        </r>
      </text>
    </comment>
  </commentList>
</comments>
</file>

<file path=xl/comments6.xml><?xml version="1.0" encoding="utf-8"?>
<comments xmlns="http://schemas.openxmlformats.org/spreadsheetml/2006/main">
  <authors>
    <author> </author>
    <author>Arnold.Ekkehard</author>
  </authors>
  <commentList>
    <comment ref="Z7" authorId="0">
      <text>
        <r>
          <rPr>
            <sz val="10"/>
            <rFont val="Arial"/>
            <family val="2"/>
          </rPr>
          <t>Dieser - hier geschätzte - Zinssatz wird tätsächlich erst ab dem 11. Jahr festgelegt.</t>
        </r>
      </text>
    </comment>
    <comment ref="T3" authorId="1">
      <text>
        <r>
          <rPr>
            <sz val="10"/>
            <rFont val="Arial"/>
            <family val="2"/>
          </rPr>
          <t>Nähere Informationen hierzu:
Bürgschaftsbank NRW:
www.bb-nrw.de/</t>
        </r>
      </text>
    </comment>
  </commentList>
</comments>
</file>

<file path=xl/comments7.xml><?xml version="1.0" encoding="utf-8"?>
<comments xmlns="http://schemas.openxmlformats.org/spreadsheetml/2006/main">
  <authors>
    <author>Hemens/Stehr</author>
    <author>UwHemens</author>
    <author>HWK</author>
    <author>Hemens</author>
    <author>Arnold</author>
  </authors>
  <commentList>
    <comment ref="K7" authorId="0">
      <text>
        <r>
          <rPr>
            <sz val="10"/>
            <rFont val="Arial"/>
            <family val="2"/>
          </rPr>
          <t xml:space="preserve">Urlaubs- und Weihnachtsgeld! Wenn insgesamt ein 13. Monatsgehalt, dann 100% eingeben!
</t>
        </r>
      </text>
    </comment>
    <comment ref="C7" authorId="1">
      <text>
        <r>
          <rPr>
            <sz val="10"/>
            <rFont val="Tahoma"/>
            <family val="2"/>
          </rPr>
          <t xml:space="preserve">Bitte die </t>
        </r>
        <r>
          <rPr>
            <b/>
            <sz val="10"/>
            <rFont val="Tahoma"/>
            <family val="2"/>
          </rPr>
          <t xml:space="preserve">Anzahl </t>
        </r>
        <r>
          <rPr>
            <sz val="10"/>
            <rFont val="Tahoma"/>
            <family val="2"/>
          </rPr>
          <t xml:space="preserve">der Mitarbeiter im jeweiligen Tätigkeitsbereich eingeben!
(keine Teilwerte angeben)
</t>
        </r>
      </text>
    </comment>
    <comment ref="B9" authorId="1">
      <text>
        <r>
          <rPr>
            <sz val="10"/>
            <rFont val="Arial"/>
            <family val="2"/>
          </rPr>
          <t>z.B. Geselle, Aushilfe gewerblich,  Saisonkraft, Bürokraft, Azubi gewerblich</t>
        </r>
      </text>
    </comment>
    <comment ref="I9" authorId="2">
      <text>
        <r>
          <rPr>
            <sz val="10"/>
            <rFont val="Arial"/>
            <family val="2"/>
          </rPr>
          <t>Der Monat wird annäherungsweise mit 4,33 Wochen/Monat kalkuliert</t>
        </r>
      </text>
    </comment>
    <comment ref="E8" authorId="3">
      <text>
        <r>
          <rPr>
            <sz val="10"/>
            <rFont val="Tahoma"/>
            <family val="2"/>
          </rPr>
          <t>Wenn eine Person nur zeitweilig beschäftigt werden soll:
In der  Spalte  D den ersten Beschäftigungsmonat und in der  Spalte E den letzten Beschäftigungsmonat als Zahl eingeben:
                                                                              Beginn        Ende
Beispiele:  Beschäftigung bis 5. Monat:         1              5  
                  (Beschäftigungsdauer: 5 Monate)
                    Kurzzeitbeschäftigung:                        6            6
                   (Beschäftigungsdauer: 1 Monat)</t>
        </r>
      </text>
    </comment>
    <comment ref="O7" authorId="1">
      <text>
        <r>
          <rPr>
            <sz val="10"/>
            <rFont val="Tahoma"/>
            <family val="2"/>
          </rPr>
          <t>Bitte geben Sie an, zu wieviel Prozent die Kräfte in dem Tätigkeitsbereich produktiv eingesetzt werden.</t>
        </r>
        <r>
          <rPr>
            <sz val="8"/>
            <rFont val="Tahoma"/>
            <family val="2"/>
          </rPr>
          <t xml:space="preserve">
</t>
        </r>
      </text>
    </comment>
    <comment ref="J21" authorId="2">
      <text>
        <r>
          <rPr>
            <sz val="10"/>
            <rFont val="Arial"/>
            <family val="2"/>
          </rPr>
          <t>Beim Geschäftsführer, der zugleich Gesellschafter ist, fallen keine AG-Anteile an.</t>
        </r>
      </text>
    </comment>
    <comment ref="K1" authorId="2">
      <text>
        <r>
          <rPr>
            <sz val="10"/>
            <rFont val="Arial"/>
            <family val="2"/>
          </rPr>
          <t>Das Anfangsdatum kann auf der Startseite geändert werden</t>
        </r>
      </text>
    </comment>
    <comment ref="B21" authorId="2">
      <text>
        <r>
          <rPr>
            <sz val="10"/>
            <rFont val="Arial"/>
            <family val="2"/>
          </rPr>
          <t>Gilt auch für die 
Unternehmergesellschaft (haftungsbeschränkt),
oder die Ltd.</t>
        </r>
      </text>
    </comment>
    <comment ref="B22" authorId="2">
      <text>
        <r>
          <rPr>
            <sz val="10"/>
            <rFont val="Arial"/>
            <family val="2"/>
          </rPr>
          <t xml:space="preserve">Gilt auch für die 
Unternehmergesellschaft (haftungsbeschränkt), oder die Ltd.
</t>
        </r>
      </text>
    </comment>
    <comment ref="B23" authorId="2">
      <text>
        <r>
          <rPr>
            <sz val="10"/>
            <rFont val="Arial"/>
            <family val="2"/>
          </rPr>
          <t xml:space="preserve">Gilt auch für die 
Unternehmergesellschaft (haftungsbeschränkt), oder die Ltd.
</t>
        </r>
      </text>
    </comment>
    <comment ref="J22" authorId="2">
      <text>
        <r>
          <rPr>
            <sz val="10"/>
            <rFont val="Arial"/>
            <family val="2"/>
          </rPr>
          <t>Beim Geschäftsführer, der zugleich Gesellschafter ist, fallen keine AG-Anteile an.</t>
        </r>
      </text>
    </comment>
    <comment ref="J23" authorId="2">
      <text>
        <r>
          <rPr>
            <sz val="10"/>
            <rFont val="Arial"/>
            <family val="2"/>
          </rPr>
          <t>Beim Geschäftsführer, der zugleich Gesellschafter ist, fallen keine AG-Anteile an.</t>
        </r>
      </text>
    </comment>
    <comment ref="J4" authorId="4">
      <text>
        <r>
          <rPr>
            <sz val="10"/>
            <rFont val="Arial"/>
            <family val="2"/>
          </rPr>
          <t>Die pauschalen Abgaben für Minijobs im gewerblichen Bereich betragen:
13%  Krankenversicherung KV,
15%  Rentenversicherung RV,
0,9% U 1 (bei Krankheit),
0,3% U2 (Schwangerschaft/ Mutterschaft),
0,09%  Insolvenzgeldumlage
2%   Pauschsteuer
(Stand:01/2017)</t>
        </r>
      </text>
    </comment>
    <comment ref="M27" authorId="4">
      <text>
        <r>
          <rPr>
            <sz val="10"/>
            <rFont val="Arial"/>
            <family val="2"/>
          </rPr>
          <t>Wert  ist auf 100 EUR gerundet.</t>
        </r>
        <r>
          <rPr>
            <sz val="8"/>
            <rFont val="Tahoma"/>
            <family val="2"/>
          </rPr>
          <t xml:space="preserve">
</t>
        </r>
      </text>
    </comment>
    <comment ref="L29" authorId="2">
      <text>
        <r>
          <rPr>
            <sz val="10"/>
            <rFont val="Arial"/>
            <family val="2"/>
          </rPr>
          <t>Wert wird aus dem Blatt Rentabilität übernommen.</t>
        </r>
      </text>
    </comment>
    <comment ref="L30" authorId="2">
      <text>
        <r>
          <rPr>
            <sz val="10"/>
            <rFont val="Arial"/>
            <family val="2"/>
          </rPr>
          <t>Wert wird aus dem Blatt Rentabilität übernommen.</t>
        </r>
      </text>
    </comment>
    <comment ref="J3" authorId="4">
      <text>
        <r>
          <rPr>
            <sz val="10"/>
            <rFont val="Arial"/>
            <family val="2"/>
          </rPr>
          <t xml:space="preserve">Berücksichtigt werden die </t>
        </r>
        <r>
          <rPr>
            <b/>
            <sz val="10"/>
            <rFont val="Arial"/>
            <family val="2"/>
          </rPr>
          <t>Arbeitgeberanteile</t>
        </r>
        <r>
          <rPr>
            <sz val="10"/>
            <rFont val="Arial"/>
            <family val="2"/>
          </rPr>
          <t xml:space="preserve"> für die:
Krankenversicherung, allgemeiner Beitragssatz: 7,3% ,
Pflegeversicherung: 1,275%,
Rentenversicherung: 9,35%,
Arbeitslosenversicherung: 1,5%,
die Arbeitgeberversicherung für:
- Umlage 1 (U1) bei Krankheit  (hier: 3,2%  bei  80% Erstattung) 
- Umlage 2 ( U2 ) Schwangerschaft/Mutterschaft (hier 0,38% ).
- U3  Insolvenzgeldumlage (0,09%), 
</t>
        </r>
        <r>
          <rPr>
            <b/>
            <sz val="10"/>
            <rFont val="Arial"/>
            <family val="2"/>
          </rPr>
          <t xml:space="preserve">ZVK-Beiträge müssen zusätzlich erfasst werden.
</t>
        </r>
        <r>
          <rPr>
            <sz val="10"/>
            <rFont val="Arial"/>
            <family val="2"/>
          </rPr>
          <t>(Stand 01/2017)</t>
        </r>
      </text>
    </comment>
  </commentList>
</comments>
</file>

<file path=xl/comments8.xml><?xml version="1.0" encoding="utf-8"?>
<comments xmlns="http://schemas.openxmlformats.org/spreadsheetml/2006/main">
  <authors>
    <author>Hemens/Stehr</author>
    <author>UwHemens</author>
    <author>HWK</author>
    <author>Hemens</author>
    <author>Arnold</author>
  </authors>
  <commentList>
    <comment ref="K7" authorId="0">
      <text>
        <r>
          <rPr>
            <sz val="10"/>
            <rFont val="Arial"/>
            <family val="2"/>
          </rPr>
          <t xml:space="preserve">Urlaubs- und Weihnachtsgeld! Wenn insgesamt ein 13. Monatsgehalt, dann 100% eingeben!
</t>
        </r>
      </text>
    </comment>
    <comment ref="C7" authorId="1">
      <text>
        <r>
          <rPr>
            <sz val="10"/>
            <rFont val="Tahoma"/>
            <family val="2"/>
          </rPr>
          <t xml:space="preserve">Bitte die </t>
        </r>
        <r>
          <rPr>
            <b/>
            <sz val="10"/>
            <rFont val="Tahoma"/>
            <family val="2"/>
          </rPr>
          <t xml:space="preserve">Anzahl </t>
        </r>
        <r>
          <rPr>
            <sz val="10"/>
            <rFont val="Tahoma"/>
            <family val="2"/>
          </rPr>
          <t xml:space="preserve">der Mitarbeiter in diesem Tätigkeitsbereich eingeben!
(keine Teilwerte angeben)
</t>
        </r>
      </text>
    </comment>
    <comment ref="I9" authorId="2">
      <text>
        <r>
          <rPr>
            <sz val="10"/>
            <rFont val="Arial"/>
            <family val="2"/>
          </rPr>
          <t>Der Monat wird annäherungsweise mit 4,33 Wochen/Monat kalkuliert</t>
        </r>
      </text>
    </comment>
    <comment ref="E8" authorId="3">
      <text>
        <r>
          <rPr>
            <sz val="10"/>
            <rFont val="Tahoma"/>
            <family val="2"/>
          </rPr>
          <t>Wenn eine Person nur zeitweilig beschäftigt werden soll:
In der  Spalte  D den ersten Beschäftigungsmonat und in der  Spalte E den letzten Beschäftigungsmonat als Zahl eingeben:
                                                                              Beginn        Ende
Beispiele:  Beschäftigung bis 5. Monat:         1              5  
                  (Beschäftigungsdauer: 5 Monate)
                    Kurzzeitbeschäftigung:                        6            6
                   (Beschäftigungsdauer: 1 Monat)</t>
        </r>
      </text>
    </comment>
    <comment ref="O7" authorId="1">
      <text>
        <r>
          <rPr>
            <sz val="10"/>
            <rFont val="Tahoma"/>
            <family val="2"/>
          </rPr>
          <t>Bitte geben Sie an, zu wieviel Prozent die Kräfte in dem Tätigkeitsbereich produktiv eingesetzt werden.</t>
        </r>
        <r>
          <rPr>
            <sz val="8"/>
            <rFont val="Tahoma"/>
            <family val="2"/>
          </rPr>
          <t xml:space="preserve">
</t>
        </r>
      </text>
    </comment>
    <comment ref="K1" authorId="2">
      <text>
        <r>
          <rPr>
            <b/>
            <sz val="8"/>
            <rFont val="Tahoma"/>
            <family val="2"/>
          </rPr>
          <t>Das Anfangsdatum kann auf der Startseite geändert werden</t>
        </r>
      </text>
    </comment>
    <comment ref="J21" authorId="2">
      <text>
        <r>
          <rPr>
            <sz val="10"/>
            <rFont val="Arial"/>
            <family val="2"/>
          </rPr>
          <t>Beim Geschäftsführer, der zugleich Gesellschafter ist, fallen keine AG-Anteile an.</t>
        </r>
      </text>
    </comment>
    <comment ref="J22" authorId="2">
      <text>
        <r>
          <rPr>
            <sz val="10"/>
            <rFont val="Arial"/>
            <family val="2"/>
          </rPr>
          <t>Beim Geschäftsführer, der zugleich Gesellschafter ist, fallen keine AG-Anteile an.</t>
        </r>
      </text>
    </comment>
    <comment ref="J23" authorId="2">
      <text>
        <r>
          <rPr>
            <sz val="10"/>
            <rFont val="Arial"/>
            <family val="2"/>
          </rPr>
          <t>Beim Geschäftsführer, der zugleich Gesellschafter ist, fallen keine AG-Anteile an.</t>
        </r>
      </text>
    </comment>
    <comment ref="L29" authorId="2">
      <text>
        <r>
          <rPr>
            <sz val="10"/>
            <rFont val="Arial"/>
            <family val="2"/>
          </rPr>
          <t>Wert wird aus dem Blatt Rentabilität übernommen.</t>
        </r>
      </text>
    </comment>
    <comment ref="L30" authorId="2">
      <text>
        <r>
          <rPr>
            <sz val="10"/>
            <rFont val="Arial"/>
            <family val="2"/>
          </rPr>
          <t>Wert wird aus dem Blatt Rentabilität übernommen.</t>
        </r>
      </text>
    </comment>
    <comment ref="B9" authorId="1">
      <text>
        <r>
          <rPr>
            <sz val="10"/>
            <rFont val="Arial"/>
            <family val="2"/>
          </rPr>
          <t>z.B. Geselle, Aushilfe gewerblich,  Saisonkraft, Bürokraft, Azubi gewerblich</t>
        </r>
      </text>
    </comment>
    <comment ref="B21" authorId="2">
      <text>
        <r>
          <rPr>
            <sz val="10"/>
            <rFont val="Arial"/>
            <family val="2"/>
          </rPr>
          <t>Gilt auch für die 
Unternehmergesellschaft (haftungsbeschränkt),
oder die Ltd.</t>
        </r>
      </text>
    </comment>
    <comment ref="B22" authorId="2">
      <text>
        <r>
          <rPr>
            <sz val="10"/>
            <rFont val="Arial"/>
            <family val="2"/>
          </rPr>
          <t xml:space="preserve">Gilt auch für die 
Unternehmergesellschaft (haftungsbeschränkt), oder die Ltd.
</t>
        </r>
      </text>
    </comment>
    <comment ref="B23" authorId="2">
      <text>
        <r>
          <rPr>
            <sz val="10"/>
            <rFont val="Arial"/>
            <family val="2"/>
          </rPr>
          <t xml:space="preserve">Gilt auch für die 
Unternehmergesellschaft (haftungsbeschränkt), oder die Ltd.
</t>
        </r>
      </text>
    </comment>
    <comment ref="J3" authorId="4">
      <text>
        <r>
          <rPr>
            <sz val="10"/>
            <rFont val="Arial"/>
            <family val="2"/>
          </rPr>
          <t xml:space="preserve">Berücksichtigt werden die </t>
        </r>
        <r>
          <rPr>
            <b/>
            <sz val="10"/>
            <rFont val="Arial"/>
            <family val="2"/>
          </rPr>
          <t>Arbeitgeberanteile</t>
        </r>
        <r>
          <rPr>
            <sz val="10"/>
            <rFont val="Arial"/>
            <family val="2"/>
          </rPr>
          <t xml:space="preserve"> für die:
Krankenversicherung, allgemeiner Beitragssatz: 7,3% ,
Pflegeversicherung: 1,275%,
Rentenversicherung: 9,35%,
Arbeitslosenversicherung: 1,5%,
die Arbeitgeberversicherung für:
- Umlage 1 (U1) bei Krankheit  (hier: 3,2%  bei  80% Erstattung) 
- Umlage 2 ( U2 ) Schwangerschaft/Mutterschaft (hier 0,38% ).
- U3  Insolvenzgeldumlage (0,09%), 
</t>
        </r>
        <r>
          <rPr>
            <b/>
            <sz val="10"/>
            <rFont val="Arial"/>
            <family val="2"/>
          </rPr>
          <t xml:space="preserve">ZVK-Beiträge müssen zusätzlich erfasst werden.
</t>
        </r>
        <r>
          <rPr>
            <sz val="10"/>
            <rFont val="Arial"/>
            <family val="2"/>
          </rPr>
          <t>(Stand 01/2017)</t>
        </r>
      </text>
    </comment>
    <comment ref="J4" authorId="4">
      <text>
        <r>
          <rPr>
            <sz val="10"/>
            <rFont val="Arial"/>
            <family val="2"/>
          </rPr>
          <t>Die pauschalen Abgaben für Minijobs im gewerblichen Bereich betragen:
13%  Krankenversicherung KV,
15%  Rentenversicherung RV,
0,9% U 1 (bei Krankheit),
0,3% U2 (Schwangerschaft/ Mutterschaft),
0,09%  Insolvenzgeldumlage
2%   Pauschsteuer
(Stand:01/2017)</t>
        </r>
      </text>
    </comment>
  </commentList>
</comments>
</file>

<file path=xl/comments9.xml><?xml version="1.0" encoding="utf-8"?>
<comments xmlns="http://schemas.openxmlformats.org/spreadsheetml/2006/main">
  <authors>
    <author>Hemens/Stehr</author>
    <author>UwHemens</author>
    <author>HWK</author>
    <author>Hemens</author>
    <author>Arnold</author>
  </authors>
  <commentList>
    <comment ref="K7" authorId="0">
      <text>
        <r>
          <rPr>
            <sz val="10"/>
            <rFont val="Arial"/>
            <family val="2"/>
          </rPr>
          <t xml:space="preserve">Urlaubs- und Weihnachtsgeld! Wenn insgesamt ein 13. Monatsgehalt, dann 100% eingeben!
</t>
        </r>
      </text>
    </comment>
    <comment ref="C7" authorId="1">
      <text>
        <r>
          <rPr>
            <sz val="10"/>
            <rFont val="Tahoma"/>
            <family val="2"/>
          </rPr>
          <t xml:space="preserve">Bitte die </t>
        </r>
        <r>
          <rPr>
            <b/>
            <sz val="10"/>
            <rFont val="Tahoma"/>
            <family val="2"/>
          </rPr>
          <t xml:space="preserve">Anzahl </t>
        </r>
        <r>
          <rPr>
            <sz val="10"/>
            <rFont val="Tahoma"/>
            <family val="2"/>
          </rPr>
          <t xml:space="preserve">der Mitarbeiter in diesem Tätigkeitsbereich eingeben!
(keine Teilwerte angeben)
</t>
        </r>
      </text>
    </comment>
    <comment ref="I9" authorId="2">
      <text>
        <r>
          <rPr>
            <sz val="10"/>
            <rFont val="Arial"/>
            <family val="2"/>
          </rPr>
          <t>Der Monat wird annäherungsweise mit 4,33 Wochen/Monat kalkuliert</t>
        </r>
      </text>
    </comment>
    <comment ref="E8" authorId="3">
      <text>
        <r>
          <rPr>
            <sz val="10"/>
            <rFont val="Tahoma"/>
            <family val="2"/>
          </rPr>
          <t>Wenn eine Person nur zeitweilig beschäftigt werden soll:
In der  Spalte  D den ersten Beschäftigungsmonat und in der  Spalte E den letzten Beschäftigungsmonat als Zahl eingeben:
                                                                              Beginn        Ende
Beispiele:  Beschäftigung bis 5. Monat:         1              5  
                  (Beschäftigungsdauer: 5 Monate)
                    Kurzzeitbeschäftigung:                        6            6
                   (Beschäftigungsdauer: 1 Monat)</t>
        </r>
      </text>
    </comment>
    <comment ref="O7" authorId="1">
      <text>
        <r>
          <rPr>
            <sz val="10"/>
            <rFont val="Tahoma"/>
            <family val="2"/>
          </rPr>
          <t>Bitte geben Sie an, zu wieviel Prozent die Kräfte in dem Tätigkeitsbereich produktiv eingesetzt werden.</t>
        </r>
        <r>
          <rPr>
            <sz val="8"/>
            <rFont val="Tahoma"/>
            <family val="2"/>
          </rPr>
          <t xml:space="preserve">
</t>
        </r>
      </text>
    </comment>
    <comment ref="K1" authorId="2">
      <text>
        <r>
          <rPr>
            <b/>
            <sz val="8"/>
            <rFont val="Tahoma"/>
            <family val="2"/>
          </rPr>
          <t>Das Anfangsdatum kann auf der Startseite geändert werden</t>
        </r>
      </text>
    </comment>
    <comment ref="J21" authorId="2">
      <text>
        <r>
          <rPr>
            <sz val="10"/>
            <rFont val="Arial"/>
            <family val="2"/>
          </rPr>
          <t>Beim Geschäftsführer, der zugleich Gesellschafter ist, fallen keine AG-Anteile an.</t>
        </r>
      </text>
    </comment>
    <comment ref="J22" authorId="2">
      <text>
        <r>
          <rPr>
            <sz val="10"/>
            <rFont val="Arial"/>
            <family val="2"/>
          </rPr>
          <t>Beim Geschäftsführer, der zugleich Gesellschafter ist, fallen keine AG-Anteile an.</t>
        </r>
      </text>
    </comment>
    <comment ref="J23" authorId="2">
      <text>
        <r>
          <rPr>
            <sz val="10"/>
            <rFont val="Arial"/>
            <family val="2"/>
          </rPr>
          <t>Beim Geschäftsführer, der zugleich Gesellschafter ist, fallen keine AG-Anteile an.</t>
        </r>
      </text>
    </comment>
    <comment ref="B21" authorId="2">
      <text>
        <r>
          <rPr>
            <sz val="10"/>
            <rFont val="Arial"/>
            <family val="2"/>
          </rPr>
          <t xml:space="preserve">Gilt auch für die 
Unternehmergesellschaft (haftungsbeschränkt), oder die Ltd. 
</t>
        </r>
      </text>
    </comment>
    <comment ref="B22" authorId="2">
      <text>
        <r>
          <rPr>
            <sz val="10"/>
            <rFont val="Arial"/>
            <family val="2"/>
          </rPr>
          <t xml:space="preserve">Gilt auch für die 
Unternehmergesellschaft (haftungsbeschränkt), oder die Ltd.
</t>
        </r>
      </text>
    </comment>
    <comment ref="B23" authorId="2">
      <text>
        <r>
          <rPr>
            <sz val="10"/>
            <rFont val="Arial"/>
            <family val="2"/>
          </rPr>
          <t xml:space="preserve">Gilt auch für die 
Unternehmergesellschaft (haftungsbeschränkt), oder die Ltd.
</t>
        </r>
      </text>
    </comment>
    <comment ref="B9" authorId="1">
      <text>
        <r>
          <rPr>
            <sz val="10"/>
            <rFont val="Arial"/>
            <family val="2"/>
          </rPr>
          <t>z.B. Geselle, Aushilfe gewerblich,  Saisonkraft, Bürokraft, Azubi gewerblich</t>
        </r>
      </text>
    </comment>
    <comment ref="J3" authorId="4">
      <text>
        <r>
          <rPr>
            <sz val="10"/>
            <rFont val="Arial"/>
            <family val="2"/>
          </rPr>
          <t xml:space="preserve">Berücksichtigt werden die </t>
        </r>
        <r>
          <rPr>
            <b/>
            <sz val="10"/>
            <rFont val="Arial"/>
            <family val="2"/>
          </rPr>
          <t>Arbeitgeberanteile</t>
        </r>
        <r>
          <rPr>
            <sz val="10"/>
            <rFont val="Arial"/>
            <family val="2"/>
          </rPr>
          <t xml:space="preserve"> für die:
Krankenversicherung, allgemeiner Beitragssatz: 7,3% ,
Pflegeversicherung: 1,275%,
Rentenversicherung: 9,35%,
Arbeitslosenversicherung: 1,5%,
die Arbeitgeberversicherung für:
- Umlage 1 (U1) bei Krankheit  (hier: 3,2%  bei  80% Erstattung) 
- Umlage 2 ( U2 ) Schwangerschaft/Mutterschaft (hier 0,38% ).
- U3  Insolvenzgeldumlage (0,09%), 
</t>
        </r>
        <r>
          <rPr>
            <b/>
            <sz val="10"/>
            <rFont val="Arial"/>
            <family val="2"/>
          </rPr>
          <t xml:space="preserve">ZVK-Beiträge müssen zusätzlich erfasst werden.
</t>
        </r>
        <r>
          <rPr>
            <sz val="10"/>
            <rFont val="Arial"/>
            <family val="2"/>
          </rPr>
          <t>(Stand 01/2017)</t>
        </r>
      </text>
    </comment>
    <comment ref="J4" authorId="4">
      <text>
        <r>
          <rPr>
            <sz val="10"/>
            <rFont val="Arial"/>
            <family val="2"/>
          </rPr>
          <t>Die pauschalen Abgaben für Minijobs im gewerblichen Bereich betragen:
13%  Krankenversicherung KV,
15%  Rentenversicherung RV,
0,9% U 1 (bei Krankheit),
0,3% U2 (Schwangerschaft/ Mutterschaft),
0,09%  Insolvenzgeldumlage
2%   Pauschsteuer
(Stand:01/2017)</t>
        </r>
      </text>
    </comment>
  </commentList>
</comments>
</file>

<file path=xl/sharedStrings.xml><?xml version="1.0" encoding="utf-8"?>
<sst xmlns="http://schemas.openxmlformats.org/spreadsheetml/2006/main" count="1196" uniqueCount="536">
  <si>
    <t>Bezeichnung</t>
  </si>
  <si>
    <t>%</t>
  </si>
  <si>
    <t>Personalkosten</t>
  </si>
  <si>
    <t>Anlageinvestition</t>
  </si>
  <si>
    <t>Zinsplanung</t>
  </si>
  <si>
    <t>Zinssatz %</t>
  </si>
  <si>
    <t>ab 6. Jahr</t>
  </si>
  <si>
    <t>Laufzeit J.</t>
  </si>
  <si>
    <t>Tilgungen p.J.</t>
  </si>
  <si>
    <t>Zahl Raten</t>
  </si>
  <si>
    <t>Gesamt</t>
  </si>
  <si>
    <t>Periode</t>
  </si>
  <si>
    <t>Bestand</t>
  </si>
  <si>
    <t>Zinsen</t>
  </si>
  <si>
    <t>Tilgung</t>
  </si>
  <si>
    <t>Kap.D.</t>
  </si>
  <si>
    <t>1. Gesch.J.</t>
  </si>
  <si>
    <t>2. Gesch.J.</t>
  </si>
  <si>
    <t>3. Gesch.J.</t>
  </si>
  <si>
    <t>4. Gesch.J.</t>
  </si>
  <si>
    <t>5. Gesch.J.</t>
  </si>
  <si>
    <t>8. Gesch.J.</t>
  </si>
  <si>
    <t>12. Gesch.J.</t>
  </si>
  <si>
    <t>13. Gesch.J.</t>
  </si>
  <si>
    <t>14. Gesch.J.</t>
  </si>
  <si>
    <t>15. Gesch.J.</t>
  </si>
  <si>
    <t>16. Gesch.J.</t>
  </si>
  <si>
    <t>17. Gesch.J.</t>
  </si>
  <si>
    <t>18. Gesch.J.</t>
  </si>
  <si>
    <t>19. Gesch.J.</t>
  </si>
  <si>
    <t>20. Gesch.J.</t>
  </si>
  <si>
    <t>DS 1-10 p.a.</t>
  </si>
  <si>
    <t>DS 1-3 p.a.</t>
  </si>
  <si>
    <t>Summe</t>
  </si>
  <si>
    <t>Arbeitgeberanteil-Faktor :</t>
  </si>
  <si>
    <t>Tarifliches</t>
  </si>
  <si>
    <t>Sonder-</t>
  </si>
  <si>
    <t>zeitliche</t>
  </si>
  <si>
    <t>Nr.</t>
  </si>
  <si>
    <t>Zahlungen</t>
  </si>
  <si>
    <t>Einschränkung</t>
  </si>
  <si>
    <t>zzgl. Berufsgenossenschaft</t>
  </si>
  <si>
    <t>Personalkosten gesamt</t>
  </si>
  <si>
    <t>Planumsatz 1. Geschäftsjahr</t>
  </si>
  <si>
    <t xml:space="preserve"> 1.Geschäftsjahr</t>
  </si>
  <si>
    <t xml:space="preserve"> 2.Geschäftsjahr</t>
  </si>
  <si>
    <t xml:space="preserve"> 3.Geschäftsjahr</t>
  </si>
  <si>
    <t>Kostenarten</t>
  </si>
  <si>
    <t>1. Geschäftsjahr</t>
  </si>
  <si>
    <t>2. Geschäftsjahr</t>
  </si>
  <si>
    <t>3. Geschäftsjahr</t>
  </si>
  <si>
    <t>Markterschließungskosten</t>
  </si>
  <si>
    <t>Nutzungsdauer</t>
  </si>
  <si>
    <t>Durchschnittl.</t>
  </si>
  <si>
    <t>pro Monat</t>
  </si>
  <si>
    <t>EUR</t>
  </si>
  <si>
    <t>Grundstücke</t>
  </si>
  <si>
    <t>Gebäude</t>
  </si>
  <si>
    <t>Büroausstattung, EDV</t>
  </si>
  <si>
    <t>Laden-,Lagereinrichtung</t>
  </si>
  <si>
    <t>Anlaufkosten</t>
  </si>
  <si>
    <t>pro Std.</t>
  </si>
  <si>
    <t>pro Jahr</t>
  </si>
  <si>
    <t>Versicherung, Beiträge</t>
  </si>
  <si>
    <t>langfristige Zinsen</t>
  </si>
  <si>
    <t>Abschreibungen</t>
  </si>
  <si>
    <t>Energiekosten (Strom, Heizung, Wasser)</t>
  </si>
  <si>
    <t>übrige Kosten gesamt</t>
  </si>
  <si>
    <t xml:space="preserve"> = Rohgewinn 1</t>
  </si>
  <si>
    <t xml:space="preserve"> - Personalkosten</t>
  </si>
  <si>
    <t xml:space="preserve"> = Rohgewinn 2</t>
  </si>
  <si>
    <t>Planungsrechnung:</t>
  </si>
  <si>
    <t>in Jahren</t>
  </si>
  <si>
    <t>Sonstiges 2:</t>
  </si>
  <si>
    <t>Sonstiges 3:</t>
  </si>
  <si>
    <t>Bruttogehalt</t>
  </si>
  <si>
    <t>Bruttolohn</t>
  </si>
  <si>
    <t>Aktueller</t>
  </si>
  <si>
    <t>Tiilgungsfrei</t>
  </si>
  <si>
    <t>Lohn- und Gehaltsangabe</t>
  </si>
  <si>
    <t xml:space="preserve"> = Betriebsleistung gesamt</t>
  </si>
  <si>
    <t>der Kunden zahlt noch im Monat der Rechnungsstellung</t>
  </si>
  <si>
    <t>der Kunden zahlt im Folgemonat</t>
  </si>
  <si>
    <t>der Kunden zahlt erst nach zwei Monaten</t>
  </si>
  <si>
    <t>Umsatzsteuersatz</t>
  </si>
  <si>
    <t>Vorsteuersatz</t>
  </si>
  <si>
    <t>EURO</t>
  </si>
  <si>
    <t>Jahr 1</t>
  </si>
  <si>
    <t>Umsatzplan (netto)</t>
  </si>
  <si>
    <t>Umsatzsteuer (USt)</t>
  </si>
  <si>
    <t xml:space="preserve">Einzahlungen </t>
  </si>
  <si>
    <t>2. sonstige Einzahlungen</t>
  </si>
  <si>
    <t>Privatentnahmen</t>
  </si>
  <si>
    <t>USt-Zahllast (-) oder Erstattung (+)</t>
  </si>
  <si>
    <t>Liquiditätssaldo kumuliert</t>
  </si>
  <si>
    <r>
      <t xml:space="preserve">1. aus Umsatz </t>
    </r>
    <r>
      <rPr>
        <sz val="8"/>
        <rFont val="Arial"/>
        <family val="2"/>
      </rPr>
      <t>incl. USt</t>
    </r>
  </si>
  <si>
    <t>Auszahlung</t>
  </si>
  <si>
    <t>Laufzeit</t>
  </si>
  <si>
    <t>in %</t>
  </si>
  <si>
    <t>Firmenwert</t>
  </si>
  <si>
    <t>Umbauten/ Renovierung</t>
  </si>
  <si>
    <t>Maschinen/Geräte/Werkzeuge</t>
  </si>
  <si>
    <t>Finanzanlagen</t>
  </si>
  <si>
    <t>Material-/Warenbestand</t>
  </si>
  <si>
    <t>Raumkosten (Miete, Pacht)</t>
  </si>
  <si>
    <t>Zinssatz in %</t>
  </si>
  <si>
    <t>Fahrzeuge</t>
  </si>
  <si>
    <t>Vorsteuer</t>
  </si>
  <si>
    <t>nein</t>
  </si>
  <si>
    <t>ja</t>
  </si>
  <si>
    <t>Material-/Wareneinsatz</t>
  </si>
  <si>
    <t>Fremdleistungen</t>
  </si>
  <si>
    <t>Sonstiges</t>
  </si>
  <si>
    <t>Liquiditätssaldo</t>
  </si>
  <si>
    <t>Betriebsmittel</t>
  </si>
  <si>
    <t>Kapitalbedarf lt. Kapitalbedarfsplan:</t>
  </si>
  <si>
    <t xml:space="preserve"> </t>
  </si>
  <si>
    <t>Vorfinanzierungen v. Aufträgen</t>
  </si>
  <si>
    <t>Reserve für Unvorhergesehenes</t>
  </si>
  <si>
    <t>Gesamtkapitalbedarf</t>
  </si>
  <si>
    <t>Darlehen 1:</t>
  </si>
  <si>
    <t>Darlehen 2:</t>
  </si>
  <si>
    <t>Zinsbindung</t>
  </si>
  <si>
    <t>Annuitätendarlehen:</t>
  </si>
  <si>
    <t>Tilgungsfreie Zeit</t>
  </si>
  <si>
    <t>Jahre</t>
  </si>
  <si>
    <t>siehe einzelne Darlehen</t>
  </si>
  <si>
    <t>Tilgungszeitraum</t>
  </si>
  <si>
    <t>Gesamtwerte</t>
  </si>
  <si>
    <t>in EUR</t>
  </si>
  <si>
    <t xml:space="preserve"> - Materialeinsatz gesamt</t>
  </si>
  <si>
    <t xml:space="preserve"> = Betriebsergebnis</t>
  </si>
  <si>
    <t>Geplanter Umsatz:</t>
  </si>
  <si>
    <t>Auszahlungen (Nettowerte)</t>
  </si>
  <si>
    <t>zzgl. Sonstiges</t>
  </si>
  <si>
    <t>Kirchensteuer</t>
  </si>
  <si>
    <t>Lebensunterhalt</t>
  </si>
  <si>
    <t>Miete/Hausaufwendungen</t>
  </si>
  <si>
    <t>Kommunikation (Telefon, TV)</t>
  </si>
  <si>
    <t>Kfz-Kosten</t>
  </si>
  <si>
    <t>Altersvorsorge (Renten-, Lebensversicherung)</t>
  </si>
  <si>
    <t>Kranken-, Pflegeversicherung</t>
  </si>
  <si>
    <t>Urlaub, Reise</t>
  </si>
  <si>
    <t>geplante Anschaffungen</t>
  </si>
  <si>
    <t>andere Nettolohn/-gehaltseinnahmen</t>
  </si>
  <si>
    <t>Kindergeld</t>
  </si>
  <si>
    <t>Sonstige (dauerhaften) Einkünfte</t>
  </si>
  <si>
    <t>+ Personalkosten</t>
  </si>
  <si>
    <t>+ übrige Kosten</t>
  </si>
  <si>
    <t>= mindestens notwendiger Rohgewinn</t>
  </si>
  <si>
    <t xml:space="preserve">+ Materialeinsatz </t>
  </si>
  <si>
    <t>Personal</t>
  </si>
  <si>
    <t>Achtung: Mit Ausnahme des Materialeinsatzes werden alle Kostenarten als fix angenommen!</t>
  </si>
  <si>
    <t>Kontokorrentrahmen</t>
  </si>
  <si>
    <t>ERP-Kapital für Gründung</t>
  </si>
  <si>
    <t>Stunden</t>
  </si>
  <si>
    <t>pro</t>
  </si>
  <si>
    <t>Woche</t>
  </si>
  <si>
    <t>sonstige Versicherungen</t>
  </si>
  <si>
    <t>Tage</t>
  </si>
  <si>
    <t>Arbeitszeit pro Woche</t>
  </si>
  <si>
    <t>Tagesarbeitszeit</t>
  </si>
  <si>
    <t xml:space="preserve"> - bez. Feiertage</t>
  </si>
  <si>
    <t xml:space="preserve"> - Urlaubstage</t>
  </si>
  <si>
    <t xml:space="preserve"> - Krankheitstage</t>
  </si>
  <si>
    <t xml:space="preserve"> - sonstige Fehltage</t>
  </si>
  <si>
    <t xml:space="preserve"> = Anwesenheitszeit</t>
  </si>
  <si>
    <t xml:space="preserve"> = Zwischensumme</t>
  </si>
  <si>
    <t xml:space="preserve"> x Anzahl Mitarbeiter bzw. Inhaber</t>
  </si>
  <si>
    <t xml:space="preserve"> = Lohnumsatz</t>
  </si>
  <si>
    <t>Materialeinsatz in %</t>
  </si>
  <si>
    <t>Materialaufschlag in %</t>
  </si>
  <si>
    <t>Aufschlag auf Fremdleistungen in %</t>
  </si>
  <si>
    <t>Lohnumsatz gesamt in EUR</t>
  </si>
  <si>
    <t>Materialumsatz in EUR</t>
  </si>
  <si>
    <t>Fremdleistungen Kosten in EUR</t>
  </si>
  <si>
    <t>Fremdleistungsumsatz in EUR</t>
  </si>
  <si>
    <t>Gesamtumsatz in EUR</t>
  </si>
  <si>
    <t xml:space="preserve"> + Überstunden pro Jahr</t>
  </si>
  <si>
    <t xml:space="preserve"> - Anteil unproduktiver Stunden in %</t>
  </si>
  <si>
    <t>Gesamtumsatz in EUR gerundet</t>
  </si>
  <si>
    <t>Inhaber</t>
  </si>
  <si>
    <t>Gesellen</t>
  </si>
  <si>
    <t>Auszubildende</t>
  </si>
  <si>
    <t>Std./Jahr</t>
  </si>
  <si>
    <t>Gesamtumsatz</t>
  </si>
  <si>
    <t>Tage pro Jahr</t>
  </si>
  <si>
    <t xml:space="preserve"> - Sonntage und Feiertage</t>
  </si>
  <si>
    <t xml:space="preserve"> - Samstage (1/2)</t>
  </si>
  <si>
    <t xml:space="preserve"> - sonstige Tage, an denen geschlossen ist</t>
  </si>
  <si>
    <t>Durchschnittsumsatz je Kunde</t>
  </si>
  <si>
    <t xml:space="preserve"> x Anzahl erwarteter Kunden pro Tag</t>
  </si>
  <si>
    <t>Kunden/Tag</t>
  </si>
  <si>
    <t xml:space="preserve"> x Öffnungstage pro Jahr</t>
  </si>
  <si>
    <t xml:space="preserve"> = Jahresumsatz</t>
  </si>
  <si>
    <t xml:space="preserve"> / Durchschnittsumsatz je Kunde</t>
  </si>
  <si>
    <t xml:space="preserve"> = notwendige Kunden pro Jahr</t>
  </si>
  <si>
    <t>Anzahl Kunden</t>
  </si>
  <si>
    <t xml:space="preserve"> / Öffnungstage</t>
  </si>
  <si>
    <t xml:space="preserve"> = notwendige Kunden pro Tag</t>
  </si>
  <si>
    <t>Jahresumsatz gerundet</t>
  </si>
  <si>
    <t xml:space="preserve"> x Stundenverrechnungssatz</t>
  </si>
  <si>
    <t>Unternehmensdaten:</t>
  </si>
  <si>
    <t>Rechtsform:</t>
  </si>
  <si>
    <t>Telefonnummer:</t>
  </si>
  <si>
    <t>von</t>
  </si>
  <si>
    <t>Branche:</t>
  </si>
  <si>
    <t>Anzahl</t>
  </si>
  <si>
    <t xml:space="preserve">Anteil </t>
  </si>
  <si>
    <t>produktiv</t>
  </si>
  <si>
    <t>Produktive</t>
  </si>
  <si>
    <t>Kräfte</t>
  </si>
  <si>
    <t>Anzahl Mitarbeiter produktiv</t>
  </si>
  <si>
    <t>produktiv Beschäftigtem</t>
  </si>
  <si>
    <t xml:space="preserve">Eigene Betriebsleistung je </t>
  </si>
  <si>
    <t>Umsatz über Fremdleistungen</t>
  </si>
  <si>
    <t>brutto!!</t>
  </si>
  <si>
    <t>Die Angaben zur Fremdfinanzierung sind als erster Planungsansatz zu verstehen. Über den tatsächlichen Finanzierungsweg soll gemeinsam mit der Hausbank beraten werden.</t>
  </si>
  <si>
    <t>incl. AG-Anteile</t>
  </si>
  <si>
    <t>Nettolohn/-gehalt des Ehe- bzw. Lebenspartners</t>
  </si>
  <si>
    <t>I. Summe Einzahlungen (Bruttowerte)</t>
  </si>
  <si>
    <t>II. Summe Auszahlungen (incl. Vorsteuer)</t>
  </si>
  <si>
    <t>Disagio</t>
  </si>
  <si>
    <t>Zusammen</t>
  </si>
  <si>
    <t>Abschreibung</t>
  </si>
  <si>
    <t>(AfA)</t>
  </si>
  <si>
    <t>-</t>
  </si>
  <si>
    <t>Mitarbeiterproduktivität</t>
  </si>
  <si>
    <t xml:space="preserve">Lohn/Gehalt </t>
  </si>
  <si>
    <t>Lohn/Gehalt</t>
  </si>
  <si>
    <t>Zusatzgehalt</t>
  </si>
  <si>
    <t>Mitarbeiter</t>
  </si>
  <si>
    <t>Beginn</t>
  </si>
  <si>
    <t>Ende</t>
  </si>
  <si>
    <t>ohne AG-Anteile</t>
  </si>
  <si>
    <t>gewichtet</t>
  </si>
  <si>
    <t>(Monat)</t>
  </si>
  <si>
    <t>Umsatzbereich</t>
  </si>
  <si>
    <t>Umsatz pro Auftrag in EUR</t>
  </si>
  <si>
    <t>umsatz in EUR</t>
  </si>
  <si>
    <t>In EUR</t>
  </si>
  <si>
    <t>erwarteter Umsatz</t>
  </si>
  <si>
    <t>erwartete Aufträge</t>
  </si>
  <si>
    <t>Umsatzbereich 2</t>
  </si>
  <si>
    <t>Umsatzbereich 3</t>
  </si>
  <si>
    <t>Umsatzbereich 4</t>
  </si>
  <si>
    <t>Umsatzbereich 5</t>
  </si>
  <si>
    <t>Umsatzbereich 6</t>
  </si>
  <si>
    <t>Umsatzbereich 7</t>
  </si>
  <si>
    <t>Umsatzbereich 8</t>
  </si>
  <si>
    <t>Umsatzbereich 9</t>
  </si>
  <si>
    <t>Umsatzbereich 10</t>
  </si>
  <si>
    <t>Anzahl erwarteter Aufträge pro</t>
  </si>
  <si>
    <t xml:space="preserve"> = Gewinn / Verlust nach Gewerbesteuer</t>
  </si>
  <si>
    <t>Mindest- Umsatzbedarf</t>
  </si>
  <si>
    <t>zu beschaffen</t>
  </si>
  <si>
    <t>vorhanden</t>
  </si>
  <si>
    <t>(Jahre)</t>
  </si>
  <si>
    <t>Gewichteter Umsatz</t>
  </si>
  <si>
    <t>Typische Umsatzart/ Bezeichnung</t>
  </si>
  <si>
    <t>Hilfstabelle: Ermittlung Durchschnittsumsatz je Kunde</t>
  </si>
  <si>
    <t>Anteil an Gesamtumsatz</t>
  </si>
  <si>
    <t>Durchschnittsumsatz je Kunde brutto</t>
  </si>
  <si>
    <t xml:space="preserve">Brutto -Umsatz/ Kunde   EUR </t>
  </si>
  <si>
    <t>Anzahl Arbeitstage/Woche</t>
  </si>
  <si>
    <t>Umsatzart 1</t>
  </si>
  <si>
    <t>Umsatzart 2</t>
  </si>
  <si>
    <t>Umsatzart 3</t>
  </si>
  <si>
    <t>Umsatzart 4</t>
  </si>
  <si>
    <t>2. Einzahlungen aus Vorjahr</t>
  </si>
  <si>
    <t xml:space="preserve">  Anzahl Arbeitsmonate/Jahr</t>
  </si>
  <si>
    <t>Möglichkeiten der Umsatzplanung:</t>
  </si>
  <si>
    <t xml:space="preserve"> - z.B. für Unternehmen im </t>
  </si>
  <si>
    <t xml:space="preserve">   Bau- und Ausbaugewerbe</t>
  </si>
  <si>
    <t xml:space="preserve"> - Allgemeine Auftragsplanung</t>
  </si>
  <si>
    <t>1.</t>
  </si>
  <si>
    <t>3.</t>
  </si>
  <si>
    <t xml:space="preserve"> Summe privater Ausgaben</t>
  </si>
  <si>
    <t xml:space="preserve"> Private Ausgaben:</t>
  </si>
  <si>
    <t xml:space="preserve"> Sonstige Private Einnahmen:</t>
  </si>
  <si>
    <t>= Mindest - Umsatzbedarf</t>
  </si>
  <si>
    <t xml:space="preserve">     ~ notwendiger Unternehmerlohn</t>
  </si>
  <si>
    <t xml:space="preserve"> -</t>
  </si>
  <si>
    <t xml:space="preserve"> - </t>
  </si>
  <si>
    <t>Avalkredit:</t>
  </si>
  <si>
    <t>kurzfristige Zinsen, Bankgebühren</t>
  </si>
  <si>
    <t>Tilgungs- satz in%</t>
  </si>
  <si>
    <t>Laufzeit in Jahren</t>
  </si>
  <si>
    <t>Zinssatz</t>
  </si>
  <si>
    <t>Tilgungsatz</t>
  </si>
  <si>
    <r>
      <t>Inhaber/-in</t>
    </r>
    <r>
      <rPr>
        <b/>
        <sz val="10"/>
        <rFont val="Arial"/>
        <family val="2"/>
      </rPr>
      <t xml:space="preserve"> oder</t>
    </r>
  </si>
  <si>
    <t>Planumsatz 3. Geschäftsjahr</t>
  </si>
  <si>
    <t>Geplanter Unternehmerlohn</t>
  </si>
  <si>
    <t>Notwendiger Unternehmerlohn</t>
  </si>
  <si>
    <t xml:space="preserve"> = Saldo der Ausgaben abzüglich der sonstigen Einnahmen </t>
  </si>
  <si>
    <t xml:space="preserve"> =&gt; Laufzeit</t>
  </si>
  <si>
    <t>Umsatz ohne USt.</t>
  </si>
  <si>
    <t>Kreditverpflichtungen</t>
  </si>
  <si>
    <t>2. Langfristiges Fremdkapital</t>
  </si>
  <si>
    <t>3. Kurzfristiges Fremdkapital</t>
  </si>
  <si>
    <t>Gesamtfinanzierung (1. - 3.)</t>
  </si>
  <si>
    <t xml:space="preserve"> - Barmittel</t>
  </si>
  <si>
    <t xml:space="preserve"> - vorhanden / Sacheinlage</t>
  </si>
  <si>
    <t>Summe Disagio:</t>
  </si>
  <si>
    <t>1. Eigenkapital:</t>
  </si>
  <si>
    <t>Eigenkapital gesamt</t>
  </si>
  <si>
    <r>
      <t>Kapitalbedarfsplanung</t>
    </r>
    <r>
      <rPr>
        <b/>
        <sz val="10"/>
        <rFont val="Arial"/>
        <family val="2"/>
      </rPr>
      <t xml:space="preserve"> (Netto-Werte)</t>
    </r>
  </si>
  <si>
    <t>Kapitalbedarfs- und Finanzierungsplanung</t>
  </si>
  <si>
    <t>Rentabilitätsvorschau</t>
  </si>
  <si>
    <t>Liquiditätsplanung</t>
  </si>
  <si>
    <t>Investitionen, und weitere Ausgaben gemäß Kapitalbedarfsplan</t>
  </si>
  <si>
    <t>Höhe:</t>
  </si>
  <si>
    <t>Höhe</t>
  </si>
  <si>
    <t>Summe Zahlungen:</t>
  </si>
  <si>
    <t>Zinsen EUR</t>
  </si>
  <si>
    <t>Kapitaldienst EUR</t>
  </si>
  <si>
    <t>Tilgung EUR</t>
  </si>
  <si>
    <t xml:space="preserve">Bestand       EUR </t>
  </si>
  <si>
    <t>Unternehmenskonzept</t>
  </si>
  <si>
    <t>geschätzte Einkommensteuer mit Solidaritätszuschlag</t>
  </si>
  <si>
    <t>GmbH-Gesellsch./Geschäftsführer/-in</t>
  </si>
  <si>
    <t>Umsatzbereich 1</t>
  </si>
  <si>
    <t>Monat</t>
  </si>
  <si>
    <t>Anzahl erwarteter Aufträge pro:</t>
  </si>
  <si>
    <t xml:space="preserve"> + Abschreibungen</t>
  </si>
  <si>
    <t xml:space="preserve">  - Tilgungen</t>
  </si>
  <si>
    <t xml:space="preserve"> - übrige Kosten</t>
  </si>
  <si>
    <t>III. Liquiditätssaldo</t>
  </si>
  <si>
    <t>III: Liquiditätssaldo</t>
  </si>
  <si>
    <t>3. Sonstige Einzahlungen</t>
  </si>
  <si>
    <t xml:space="preserve"> - Materialeinsatz Bereich 1</t>
  </si>
  <si>
    <t xml:space="preserve"> - Materialeinsatz Bereich 2</t>
  </si>
  <si>
    <t xml:space="preserve"> - Materialeinsatz Bereich 3</t>
  </si>
  <si>
    <t xml:space="preserve"> - Materialeinsatz Bereich 4</t>
  </si>
  <si>
    <t xml:space="preserve"> = Überschuß / Fehlbetrag</t>
  </si>
  <si>
    <t xml:space="preserve"> - Fremdleistungen</t>
  </si>
  <si>
    <t xml:space="preserve"> = verkaufbare Stunden</t>
  </si>
  <si>
    <t xml:space="preserve"> = verkaufbare Stunden pro Person</t>
  </si>
  <si>
    <t xml:space="preserve"> + MWSt</t>
  </si>
  <si>
    <t>Umsatz lt. Rentabilitätsvorschau 1. J. (Netto)</t>
  </si>
  <si>
    <r>
      <t xml:space="preserve"> Unternehmerlohn </t>
    </r>
    <r>
      <rPr>
        <sz val="10"/>
        <rFont val="Arial"/>
        <family val="2"/>
      </rPr>
      <t>(nicht bei Kapitalgesellschaften)</t>
    </r>
  </si>
  <si>
    <t xml:space="preserve"> = Umsatz laut Rentabilitätvorschau (Brutto)</t>
  </si>
  <si>
    <t>2.</t>
  </si>
  <si>
    <t>ab 11. Jahr</t>
  </si>
  <si>
    <t>Garantieentgelt %</t>
  </si>
  <si>
    <t>auf offenen Kreditbetrag</t>
  </si>
  <si>
    <t xml:space="preserve">Bestand   </t>
  </si>
  <si>
    <t>Kapitaldienst</t>
  </si>
  <si>
    <t>Zinsen /</t>
  </si>
  <si>
    <t>Garantieentg.</t>
  </si>
  <si>
    <t>1. - 3. Jahr</t>
  </si>
  <si>
    <t>4. - 10. Jahr</t>
  </si>
  <si>
    <t xml:space="preserve">Zinssatz </t>
  </si>
  <si>
    <t xml:space="preserve"> = Tagesumsatz</t>
  </si>
  <si>
    <t xml:space="preserve">EUR </t>
  </si>
  <si>
    <r>
      <t xml:space="preserve"> = </t>
    </r>
    <r>
      <rPr>
        <b/>
        <sz val="10"/>
        <rFont val="Arial"/>
        <family val="2"/>
      </rPr>
      <t>Öffnungstage</t>
    </r>
    <r>
      <rPr>
        <sz val="10"/>
        <rFont val="Arial"/>
        <family val="2"/>
      </rPr>
      <t xml:space="preserve"> pro Jahr</t>
    </r>
  </si>
  <si>
    <t xml:space="preserve">  - für Ladengeschäfte</t>
  </si>
  <si>
    <t>Arbeitgeberanteil-Faktor Minijobs:</t>
  </si>
  <si>
    <t>Bereich 1</t>
  </si>
  <si>
    <t>Bereich 2</t>
  </si>
  <si>
    <t>Bereich 3</t>
  </si>
  <si>
    <t>Bereich 4</t>
  </si>
  <si>
    <t>Vorname Name</t>
  </si>
  <si>
    <t>Straße, Hausnummer</t>
  </si>
  <si>
    <t>Postleitzahl</t>
  </si>
  <si>
    <t>Ort</t>
  </si>
  <si>
    <t>Telefonnummer</t>
  </si>
  <si>
    <t>Gewerbe</t>
  </si>
  <si>
    <t>Rechtsform</t>
  </si>
  <si>
    <t>Geplantes Gründungsdatum (TT.MM.JJ)</t>
  </si>
  <si>
    <t>Struktur:</t>
  </si>
  <si>
    <t>Dauer (Monate)</t>
  </si>
  <si>
    <t>Gründerzuschuss:</t>
  </si>
  <si>
    <t>Phase I</t>
  </si>
  <si>
    <t>Phase II</t>
  </si>
  <si>
    <t>ALG I  (EUR)</t>
  </si>
  <si>
    <t>Monatspauschale (EUR)</t>
  </si>
  <si>
    <t>Summe Gründerzuschuss</t>
  </si>
  <si>
    <t>Summe Einstiegsgeld</t>
  </si>
  <si>
    <t xml:space="preserve"> Summe sonstige privater Einnahmen </t>
  </si>
  <si>
    <t>Verlängerungsoptionen 2. Jahr (Monate)</t>
  </si>
  <si>
    <t>Zuschussdegression im 2. Jahr (%)</t>
  </si>
  <si>
    <t>Verlängerungsoption 1. Jahr (Monate)</t>
  </si>
  <si>
    <t>Nebenrechnung zur Ermittlung eines Gründerzuschusses (GZ) oder eines Einstiegsgeldes (ESG)</t>
  </si>
  <si>
    <t>1. Jahr</t>
  </si>
  <si>
    <t>2.Jahr</t>
  </si>
  <si>
    <t>Arbeitslosengeld II und Einstiegsgeld</t>
  </si>
  <si>
    <t>ALG II und Einstiegsgeld monatlich (EUR)</t>
  </si>
  <si>
    <t>ALG II und Einstiegsgeld monatlich: 2. Jahr (EUR)</t>
  </si>
  <si>
    <t xml:space="preserve"> Summe sonstige privater Einnahmen (mit GZ oder ALG II / ESG)</t>
  </si>
  <si>
    <t>Gründerzuschuss oder ALG II und Einstiegegeld</t>
  </si>
  <si>
    <t>Geplanter Arbeitseinsatz:</t>
  </si>
  <si>
    <t>2. Jahr</t>
  </si>
  <si>
    <t>3.Jahr</t>
  </si>
  <si>
    <t>BG+</t>
  </si>
  <si>
    <t>Monatspauschale (300 EUR)</t>
  </si>
  <si>
    <t>Körperschaftssteuer incl. Solidaritätszuschlag (15,825%)</t>
  </si>
  <si>
    <t xml:space="preserve"> - Gewerbesteuer und Körperschaftssteuer</t>
  </si>
  <si>
    <t>Summe Betriebssteuern</t>
  </si>
  <si>
    <t>Steuerabschätzung</t>
  </si>
  <si>
    <t>Planumsatz 2. Geschäftsjahr</t>
  </si>
  <si>
    <r>
      <t xml:space="preserve">Gewerbesteuer / </t>
    </r>
    <r>
      <rPr>
        <i/>
        <sz val="10"/>
        <rFont val="Arial"/>
        <family val="2"/>
      </rPr>
      <t>Hebesatz in %</t>
    </r>
  </si>
  <si>
    <t>Einzelunternehmen</t>
  </si>
  <si>
    <t>Gesellschaft bürgerlichen Rechts (GbR)</t>
  </si>
  <si>
    <t>OHG</t>
  </si>
  <si>
    <t>KG</t>
  </si>
  <si>
    <t>GmbH &amp; Co KG</t>
  </si>
  <si>
    <t>GmbH</t>
  </si>
  <si>
    <t>UG (haftungsbeschränkt)</t>
  </si>
  <si>
    <t>Ltd.</t>
  </si>
  <si>
    <t>Name bzw. Tätigkeitsbereich</t>
  </si>
  <si>
    <t xml:space="preserve">       Empfehlung: Nutzen Sie die Bearbeitungshinweise!</t>
  </si>
  <si>
    <t>Gewerbesteuer / Körperschaftssteuer</t>
  </si>
  <si>
    <t>eingetragener Kaufmann  e.K.</t>
  </si>
  <si>
    <t>eingetragene Kauffrau  e.K.</t>
  </si>
  <si>
    <t>Tilgungsfreie</t>
  </si>
  <si>
    <t>Zinssatz        in %</t>
  </si>
  <si>
    <t>Monate</t>
  </si>
  <si>
    <t xml:space="preserve"> - Kurzfristiges Fremdkapital gesamt</t>
  </si>
  <si>
    <t xml:space="preserve"> - Langfristiges Fremdkapital gesamt</t>
  </si>
  <si>
    <t>Fremdmittel:</t>
  </si>
  <si>
    <t>1. Personalkostenverteilung 3 Jahre</t>
  </si>
  <si>
    <t>3. Jahr</t>
  </si>
  <si>
    <t>2. Tilgungsverteilung drei Jahre für Tilgungsdarlehen</t>
  </si>
  <si>
    <t>3. Zinsverteilung drei Jahre für Tilgungsdarlehen</t>
  </si>
  <si>
    <r>
      <t xml:space="preserve"> Zeit      </t>
    </r>
    <r>
      <rPr>
        <b/>
        <sz val="10"/>
        <rFont val="Arial"/>
        <family val="2"/>
      </rPr>
      <t xml:space="preserve">     </t>
    </r>
    <r>
      <rPr>
        <sz val="10"/>
        <rFont val="Arial"/>
        <family val="2"/>
      </rPr>
      <t xml:space="preserve">in </t>
    </r>
    <r>
      <rPr>
        <b/>
        <sz val="10"/>
        <rFont val="Arial"/>
        <family val="2"/>
      </rPr>
      <t>Monaten</t>
    </r>
  </si>
  <si>
    <t>bestehender Kontokorrent</t>
  </si>
  <si>
    <t>geplanter Kontokorrent</t>
  </si>
  <si>
    <t>Unternehmensname:</t>
  </si>
  <si>
    <t>geplanter Unternehmensname</t>
  </si>
  <si>
    <t>Fremdleistungsaufschlag in %</t>
  </si>
  <si>
    <t>Fremdleistungs-, Materialumsatz:</t>
  </si>
  <si>
    <t>Höhe der Kostenübernahme</t>
  </si>
  <si>
    <t xml:space="preserve"> -  sonstige kalkulatorische Kosten</t>
  </si>
  <si>
    <t>Personalkosten:</t>
  </si>
  <si>
    <t>Übrige Kosten:</t>
  </si>
  <si>
    <t>Betriebssteuern</t>
  </si>
  <si>
    <t>Kalkulatorische Kosten</t>
  </si>
  <si>
    <t>Zwischensumme</t>
  </si>
  <si>
    <t xml:space="preserve"> - FL und Materialzuschläge:</t>
  </si>
  <si>
    <t>Ermittlung der abrechenbaren Stunden:</t>
  </si>
  <si>
    <t xml:space="preserve">Stundenkostensatz = </t>
  </si>
  <si>
    <t>Abrechenbare Stunden</t>
  </si>
  <si>
    <t xml:space="preserve"> = abrechenbare Stunden pro Person</t>
  </si>
  <si>
    <t xml:space="preserve"> = abrechenbare Stunden</t>
  </si>
  <si>
    <t>Summe abrechenbarer Stunden</t>
  </si>
  <si>
    <t>=</t>
  </si>
  <si>
    <t>Summe FL und Materialumsätze</t>
  </si>
  <si>
    <t>über Sunden abzrechnende Kosten</t>
  </si>
  <si>
    <t>über Stunden abzurechnende Kosten</t>
  </si>
  <si>
    <t>Kfz-Kosten (incl. Leasing, Steuern, Vers., Rep., ohne AfA)</t>
  </si>
  <si>
    <t>Büro (Porto, Zeitschriften, sonst. Bürobedarf)</t>
  </si>
  <si>
    <t>Büro (Telefon, Telefax, Internet)</t>
  </si>
  <si>
    <t>Buchführung und Abschlusskosten / Beratungskosten</t>
  </si>
  <si>
    <t>Abraum - und Abfallbeseitigung</t>
  </si>
  <si>
    <t>Werkzeug und Kleingeräte GWG</t>
  </si>
  <si>
    <t>Betriebsbedarf</t>
  </si>
  <si>
    <t>Kosten der Warenabgabe (incl.  Gewährleistungen)</t>
  </si>
  <si>
    <t>Reparaturen, Instandhaltung</t>
  </si>
  <si>
    <t>Miete / Leasing (ohne Kfz) für bewegliche Wirtschaftsgüter</t>
  </si>
  <si>
    <t>Inhaber / Meister</t>
  </si>
  <si>
    <t>Anwesenheit</t>
  </si>
  <si>
    <t>Einfluss unproduktiver Zeiten auf den Stundenkostensatz</t>
  </si>
  <si>
    <t>Über den Stundenkostensatz abzurechnende Kosten</t>
  </si>
  <si>
    <t>unproduktiver</t>
  </si>
  <si>
    <t>Anteil  %</t>
  </si>
  <si>
    <t>Arbeitsstunden</t>
  </si>
  <si>
    <t>alle MA</t>
  </si>
  <si>
    <t>über Sunden abzurechnende Kosten</t>
  </si>
  <si>
    <t>Änderung unproduktiver Arbeitsanteil:</t>
  </si>
  <si>
    <t>abrechenbare Stunden</t>
  </si>
  <si>
    <t>MA</t>
  </si>
  <si>
    <t>unproduktiv</t>
  </si>
  <si>
    <t>Stundenkostansatz</t>
  </si>
  <si>
    <t>Variante 1</t>
  </si>
  <si>
    <t>Variante 2</t>
  </si>
  <si>
    <t>Geänderter Stundenkostensatz: Variante 1:</t>
  </si>
  <si>
    <t>Geänderter Stundenkostensatz: Variante 2:</t>
  </si>
  <si>
    <t>Der Stundenkostensatz:</t>
  </si>
  <si>
    <t xml:space="preserve">Im 3.  Jahr zusätzlich geplante Investitionen </t>
  </si>
  <si>
    <t>Im zweiten Jahr zusätzlich geplante Investitionen</t>
  </si>
  <si>
    <t>Werbung  / Reisekosten</t>
  </si>
  <si>
    <t xml:space="preserve">Materialaufschlag Bereich 1 in % </t>
  </si>
  <si>
    <t xml:space="preserve">Materialaufschlag Bereich 2 in % </t>
  </si>
  <si>
    <t xml:space="preserve">Materialaufschlag Bereich 3 in % </t>
  </si>
  <si>
    <t xml:space="preserve">Materialaufschlag Bereich 4 in % </t>
  </si>
  <si>
    <t>email:</t>
  </si>
  <si>
    <t>Sundenkostensatz =</t>
  </si>
  <si>
    <t xml:space="preserve">über Sunden abzurechnende Kosten </t>
  </si>
  <si>
    <t xml:space="preserve"> = </t>
  </si>
  <si>
    <t xml:space="preserve"> %</t>
  </si>
  <si>
    <t>Einfluss alternativer Fremdleistungs- und Materialzuschläge auf den Stundenverrechnungssatz:</t>
  </si>
  <si>
    <t>Planungsrechnung</t>
  </si>
  <si>
    <t>Zusammenfürung von Änderungen der Fremdleistungs- /Materialzuschläge und von Produktivitätsänderungen auf den Stundenkostensatz</t>
  </si>
  <si>
    <t>Zusammenfassung der</t>
  </si>
  <si>
    <t>unprodukt.</t>
  </si>
  <si>
    <t>Anteil  in %</t>
  </si>
  <si>
    <t>Änderung der</t>
  </si>
  <si>
    <t>Prodiktivität</t>
  </si>
  <si>
    <t>Variantenrechner: Einfluss von Zuschlagsätzen und Produktivität auf Stundenkostensatz</t>
  </si>
  <si>
    <t xml:space="preserve">Planung FMZ </t>
  </si>
  <si>
    <t>FMZ Var 2</t>
  </si>
  <si>
    <t>FMZ Var 1</t>
  </si>
  <si>
    <t>Planung up Std.</t>
  </si>
  <si>
    <t>up Std. Var 1</t>
  </si>
  <si>
    <t>up St Var 2</t>
  </si>
  <si>
    <t>Stundenkostensatzvarianten EUR</t>
  </si>
  <si>
    <t>???</t>
  </si>
  <si>
    <t>Mikromezzanin - Beteiligung</t>
  </si>
  <si>
    <t>Vergütung</t>
  </si>
  <si>
    <t>Gewinnbeteiligung</t>
  </si>
  <si>
    <t>Mikromezzanin</t>
  </si>
  <si>
    <t xml:space="preserve"> - MGP</t>
  </si>
  <si>
    <t xml:space="preserve"> - Fremdleistungen und Materialeinsatz  gesamt</t>
  </si>
  <si>
    <t>Aufschläge</t>
  </si>
  <si>
    <t xml:space="preserve">Fremdleistungsaufschlag </t>
  </si>
  <si>
    <t xml:space="preserve">Materialaufschlag Bereich 1  </t>
  </si>
  <si>
    <t xml:space="preserve">Materialaufschlag Bereich 2 </t>
  </si>
  <si>
    <t xml:space="preserve">Materialaufschlag Bereich 3  </t>
  </si>
  <si>
    <t xml:space="preserve">Materialaufschlag Bereich 4  </t>
  </si>
  <si>
    <t>Summe Aufschläge</t>
  </si>
  <si>
    <t xml:space="preserve"> - Summe Kalkulatorische Kosten</t>
  </si>
  <si>
    <t>Überschuß / Fehlbetrag</t>
  </si>
  <si>
    <t>Über den Stundenkostensatz abzurechnende Kosten:</t>
  </si>
  <si>
    <t>Ermittlung der Material- und Fremdleistungszuschläge:</t>
  </si>
  <si>
    <t xml:space="preserve">USt </t>
  </si>
  <si>
    <t>Angaben zu den Zahlungszielen, und zur Umsatzsteuer:</t>
  </si>
  <si>
    <t xml:space="preserve"> Mikromezzanin - Beteiligung</t>
  </si>
  <si>
    <t>USt</t>
  </si>
  <si>
    <t>Gründungsplaner</t>
  </si>
  <si>
    <t>Rückzahlung</t>
  </si>
  <si>
    <t>Vergütung /</t>
  </si>
  <si>
    <t>Gewinnbeteilig.</t>
  </si>
  <si>
    <t>sonstige Zahlungen / Rücklagen</t>
  </si>
  <si>
    <t xml:space="preserve">Tilgung </t>
  </si>
  <si>
    <t>email</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</si>
</sst>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DM&quot;;[Red]\-#,##0.00\ &quot;DM&quot;"/>
    <numFmt numFmtId="165" formatCode="_-* #,##0.00\ _D_M_-;\-* #,##0.00\ _D_M_-;_-* &quot;-&quot;??\ _D_M_-;_-@_-"/>
    <numFmt numFmtId="166" formatCode="#,##0;\-#,##0"/>
    <numFmt numFmtId="167" formatCode="#,##0;[Red]\-#,##0"/>
    <numFmt numFmtId="168" formatCode="#,##0.00;[Red]\-#,##0.00"/>
    <numFmt numFmtId="169" formatCode="0.0"/>
    <numFmt numFmtId="170" formatCode="0.0000"/>
    <numFmt numFmtId="171" formatCode="0.0%"/>
    <numFmt numFmtId="172" formatCode="#,##0.0"/>
    <numFmt numFmtId="173" formatCode="General_)"/>
    <numFmt numFmtId="174" formatCode="0_)"/>
    <numFmt numFmtId="175" formatCode="#,##0.00_ ;\-#,##0.00\ "/>
    <numFmt numFmtId="176" formatCode="#,##0_ ;[Red]\-#,##0\ "/>
    <numFmt numFmtId="177" formatCode="#,##0_ ;\-#,##0\ "/>
    <numFmt numFmtId="178" formatCode="m"/>
    <numFmt numFmtId="179" formatCode="mmm"/>
    <numFmt numFmtId="180" formatCode="0.00_ ;[Red]\-0.00\ "/>
    <numFmt numFmtId="181" formatCode="#,##0.00\ &quot;€&quot;"/>
    <numFmt numFmtId="182" formatCode="#,##0\ &quot;€&quot;"/>
    <numFmt numFmtId="183" formatCode="#,##0.00\ _€"/>
    <numFmt numFmtId="184" formatCode="mmm\ yyyy"/>
    <numFmt numFmtId="185" formatCode="mmm/\ yyyy"/>
    <numFmt numFmtId="186" formatCode="#,##0.00;[Red]#,##0.00"/>
    <numFmt numFmtId="187" formatCode="#,##0.0;[Red]\-#,##0.0"/>
    <numFmt numFmtId="188" formatCode="#,##0\ &quot;DM&quot;;[Red]\-#,##0\ &quot;DM&quot;"/>
    <numFmt numFmtId="189" formatCode="mmmm\ yy"/>
    <numFmt numFmtId="190" formatCode="0.00000"/>
    <numFmt numFmtId="191" formatCode="0.000"/>
    <numFmt numFmtId="192" formatCode="0.0000000"/>
    <numFmt numFmtId="193" formatCode="0.000000"/>
    <numFmt numFmtId="194" formatCode="0.00000000"/>
    <numFmt numFmtId="195" formatCode="#,##0.000;[Red]\-#,##0.000"/>
    <numFmt numFmtId="196" formatCode="&quot;Ja&quot;;&quot;Ja&quot;;&quot;Nein&quot;"/>
    <numFmt numFmtId="197" formatCode="&quot;Wahr&quot;;&quot;Wahr&quot;;&quot;Falsch&quot;"/>
    <numFmt numFmtId="198" formatCode="&quot;Ein&quot;;&quot;Ein&quot;;&quot;Aus&quot;"/>
    <numFmt numFmtId="199" formatCode="[$€-2]\ #,##0.00_);[Red]\([$€-2]\ #,##0.00\)"/>
  </numFmts>
  <fonts count="95">
    <font>
      <sz val="10"/>
      <name val="MS Sans Serif"/>
      <family val="0"/>
    </font>
    <font>
      <sz val="11"/>
      <color indexed="8"/>
      <name val="Calibri"/>
      <family val="2"/>
    </font>
    <font>
      <b/>
      <sz val="10"/>
      <name val="MS Sans Serif"/>
      <family val="2"/>
    </font>
    <font>
      <i/>
      <sz val="10"/>
      <name val="MS Sans Serif"/>
      <family val="2"/>
    </font>
    <font>
      <b/>
      <u val="single"/>
      <sz val="14"/>
      <name val="Arial"/>
      <family val="2"/>
    </font>
    <font>
      <sz val="10"/>
      <name val="Arial"/>
      <family val="2"/>
    </font>
    <font>
      <b/>
      <sz val="10"/>
      <name val="Arial"/>
      <family val="2"/>
    </font>
    <font>
      <sz val="8"/>
      <name val="Arial"/>
      <family val="2"/>
    </font>
    <font>
      <b/>
      <u val="single"/>
      <sz val="12"/>
      <name val="Arial"/>
      <family val="2"/>
    </font>
    <font>
      <b/>
      <i/>
      <sz val="10"/>
      <name val="Arial"/>
      <family val="2"/>
    </font>
    <font>
      <b/>
      <sz val="8"/>
      <name val="Arial"/>
      <family val="2"/>
    </font>
    <font>
      <u val="single"/>
      <sz val="20"/>
      <name val="Arial"/>
      <family val="2"/>
    </font>
    <font>
      <sz val="12"/>
      <name val="Arial"/>
      <family val="2"/>
    </font>
    <font>
      <i/>
      <sz val="10"/>
      <name val="Arial"/>
      <family val="2"/>
    </font>
    <font>
      <b/>
      <sz val="16"/>
      <name val="Arial"/>
      <family val="2"/>
    </font>
    <font>
      <b/>
      <sz val="12"/>
      <name val="Arial"/>
      <family val="2"/>
    </font>
    <font>
      <sz val="8"/>
      <name val="Tahoma"/>
      <family val="2"/>
    </font>
    <font>
      <b/>
      <i/>
      <sz val="12"/>
      <name val="Arial"/>
      <family val="2"/>
    </font>
    <font>
      <b/>
      <sz val="22"/>
      <name val="Arial"/>
      <family val="2"/>
    </font>
    <font>
      <b/>
      <u val="single"/>
      <sz val="10"/>
      <name val="Arial"/>
      <family val="2"/>
    </font>
    <font>
      <b/>
      <sz val="12"/>
      <color indexed="10"/>
      <name val="Arial"/>
      <family val="2"/>
    </font>
    <font>
      <b/>
      <sz val="8"/>
      <name val="Tahoma"/>
      <family val="2"/>
    </font>
    <font>
      <sz val="10"/>
      <name val="Tahoma"/>
      <family val="2"/>
    </font>
    <font>
      <b/>
      <sz val="10"/>
      <name val="Tahoma"/>
      <family val="2"/>
    </font>
    <font>
      <sz val="9"/>
      <name val="Arial"/>
      <family val="2"/>
    </font>
    <font>
      <b/>
      <sz val="10"/>
      <color indexed="10"/>
      <name val="Arial"/>
      <family val="2"/>
    </font>
    <font>
      <b/>
      <sz val="14"/>
      <name val="Arial"/>
      <family val="2"/>
    </font>
    <font>
      <b/>
      <sz val="12"/>
      <name val="MS Sans Serif"/>
      <family val="2"/>
    </font>
    <font>
      <b/>
      <sz val="11"/>
      <name val="Arial"/>
      <family val="2"/>
    </font>
    <font>
      <sz val="11"/>
      <name val="Arial"/>
      <family val="2"/>
    </font>
    <font>
      <sz val="10"/>
      <color indexed="9"/>
      <name val="Arial"/>
      <family val="2"/>
    </font>
    <font>
      <sz val="10"/>
      <color indexed="10"/>
      <name val="Arial"/>
      <family val="2"/>
    </font>
    <font>
      <sz val="11"/>
      <name val="Tahoma"/>
      <family val="2"/>
    </font>
    <font>
      <sz val="9"/>
      <name val="Tahoma"/>
      <family val="2"/>
    </font>
    <font>
      <sz val="12"/>
      <name val="MS Sans Serif"/>
      <family val="2"/>
    </font>
    <font>
      <sz val="12"/>
      <color indexed="10"/>
      <name val="Arial"/>
      <family val="2"/>
    </font>
    <font>
      <sz val="13.5"/>
      <name val="Arial"/>
      <family val="2"/>
    </font>
    <font>
      <sz val="9"/>
      <color indexed="10"/>
      <name val="Arial"/>
      <family val="2"/>
    </font>
    <font>
      <sz val="11"/>
      <name val="MS Sans Serif"/>
      <family val="2"/>
    </font>
    <font>
      <sz val="14"/>
      <name val="Arial"/>
      <family val="2"/>
    </font>
    <font>
      <sz val="14"/>
      <name val="Tahoma"/>
      <family val="2"/>
    </font>
    <font>
      <i/>
      <sz val="9"/>
      <name val="Arial"/>
      <family val="2"/>
    </font>
    <font>
      <sz val="10"/>
      <name val="@Arial Unicode MS"/>
      <family val="2"/>
    </font>
    <font>
      <b/>
      <sz val="10"/>
      <name val="@Arial Unicode MS"/>
      <family val="2"/>
    </font>
    <font>
      <sz val="10"/>
      <color indexed="8"/>
      <name val="Arial"/>
      <family val="2"/>
    </font>
    <font>
      <b/>
      <sz val="10"/>
      <color indexed="50"/>
      <name val="Arial"/>
      <family val="2"/>
    </font>
    <font>
      <b/>
      <sz val="10"/>
      <color indexed="10"/>
      <name val="MS Sans Serif"/>
      <family val="2"/>
    </font>
    <font>
      <sz val="10"/>
      <color indexed="8"/>
      <name val="MS Sans Serif"/>
      <family val="2"/>
    </font>
    <font>
      <b/>
      <sz val="10"/>
      <color indexed="8"/>
      <name val="MS Sans Serif"/>
      <family val="2"/>
    </font>
    <font>
      <sz val="13.5"/>
      <color indexed="8"/>
      <name val="MS Sans Serif"/>
      <family val="2"/>
    </font>
    <font>
      <u val="single"/>
      <sz val="8.5"/>
      <color indexed="36"/>
      <name val="MS Sans Serif"/>
      <family val="2"/>
    </font>
    <font>
      <u val="single"/>
      <sz val="8.5"/>
      <color indexed="12"/>
      <name val="MS Sans Serif"/>
      <family val="2"/>
    </font>
    <font>
      <sz val="10"/>
      <color indexed="9"/>
      <name val="MS Sans Serif"/>
      <family val="2"/>
    </font>
    <font>
      <b/>
      <sz val="8.5"/>
      <color indexed="8"/>
      <name val="MS Sans Serif"/>
      <family val="2"/>
    </font>
    <font>
      <sz val="22"/>
      <name val="Arial"/>
      <family val="2"/>
    </font>
    <font>
      <b/>
      <sz val="24"/>
      <name val="Arial"/>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0"/>
      <color indexed="10"/>
      <name val="MS Sans Serif"/>
      <family val="2"/>
    </font>
    <font>
      <b/>
      <u val="single"/>
      <sz val="10"/>
      <color indexed="8"/>
      <name val="MS Sans Serif"/>
      <family val="0"/>
    </font>
    <font>
      <sz val="10"/>
      <color indexed="8"/>
      <name val="Calibri"/>
      <family val="0"/>
    </font>
    <font>
      <b/>
      <sz val="18"/>
      <color indexed="8"/>
      <name val="MS Sans Serif"/>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MS Sans Serif"/>
      <family val="2"/>
    </font>
    <font>
      <sz val="10"/>
      <color rgb="FFFF0000"/>
      <name val="Arial"/>
      <family val="2"/>
    </font>
    <font>
      <b/>
      <sz val="8"/>
      <name val="MS Sans Serif"/>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indexed="4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medium"/>
      <right style="medium"/>
      <top style="thin"/>
      <bottom style="thin"/>
    </border>
    <border>
      <left style="thin"/>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style="thin"/>
      <right style="thin"/>
      <top/>
      <bottom style="thin"/>
    </border>
    <border>
      <left style="thin"/>
      <right/>
      <top/>
      <bottom style="double"/>
    </border>
    <border>
      <left style="thin"/>
      <right style="thin"/>
      <top style="thin"/>
      <bottom style="double"/>
    </border>
    <border>
      <left/>
      <right/>
      <top/>
      <bottom style="thin"/>
    </border>
    <border>
      <left/>
      <right style="thin"/>
      <top style="thin"/>
      <bottom style="thin"/>
    </border>
    <border>
      <left/>
      <right/>
      <top style="thin"/>
      <bottom style="thin"/>
    </border>
    <border>
      <left style="thin"/>
      <right/>
      <top style="thin"/>
      <bottom style="double"/>
    </border>
    <border>
      <left/>
      <right/>
      <top style="thin"/>
      <bottom style="double"/>
    </border>
    <border>
      <left/>
      <right/>
      <top style="thin"/>
      <bottom/>
    </border>
    <border>
      <left/>
      <right style="thin"/>
      <top/>
      <bottom style="thin"/>
    </border>
    <border>
      <left style="double"/>
      <right/>
      <top style="double"/>
      <bottom style="double"/>
    </border>
    <border>
      <left/>
      <right/>
      <top style="double"/>
      <bottom style="double"/>
    </border>
    <border>
      <left style="medium"/>
      <right style="medium"/>
      <top style="medium"/>
      <bottom style="thin"/>
    </border>
    <border>
      <left style="medium"/>
      <right style="medium"/>
      <top style="thin"/>
      <bottom style="medium"/>
    </border>
    <border>
      <left style="medium"/>
      <right style="medium"/>
      <top/>
      <bottom style="thin"/>
    </border>
    <border>
      <left style="medium"/>
      <right style="medium"/>
      <top style="thin"/>
      <bottom style="double"/>
    </border>
    <border>
      <left style="thin"/>
      <right style="thin"/>
      <top/>
      <bottom style="double"/>
    </border>
    <border>
      <left style="thin"/>
      <right style="thin"/>
      <top style="double"/>
      <bottom style="double"/>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medium"/>
      <bottom/>
    </border>
    <border>
      <left/>
      <right/>
      <top/>
      <bottom style="medium"/>
    </border>
    <border>
      <left style="double"/>
      <right/>
      <top style="medium"/>
      <bottom/>
    </border>
    <border>
      <left/>
      <right style="double"/>
      <top/>
      <bottom style="medium"/>
    </border>
    <border>
      <left style="double"/>
      <right/>
      <top style="medium"/>
      <bottom style="medium"/>
    </border>
    <border>
      <left style="double"/>
      <right style="thin"/>
      <top style="medium"/>
      <bottom style="thin"/>
    </border>
    <border>
      <left style="thin"/>
      <right style="thin"/>
      <top style="medium"/>
      <bottom style="thin"/>
    </border>
    <border>
      <left style="double"/>
      <right style="thin"/>
      <top style="thin"/>
      <bottom style="thin"/>
    </border>
    <border>
      <left style="double"/>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double"/>
      <right style="thin"/>
      <top/>
      <bottom style="medium"/>
    </border>
    <border>
      <left style="thin"/>
      <right style="thin"/>
      <top/>
      <bottom style="medium"/>
    </border>
    <border>
      <left style="thin"/>
      <right style="medium"/>
      <top/>
      <bottom style="medium"/>
    </border>
    <border>
      <left style="double"/>
      <right style="thin"/>
      <top/>
      <bottom style="thin"/>
    </border>
    <border>
      <left style="thin"/>
      <right style="medium"/>
      <top/>
      <bottom style="thin"/>
    </border>
    <border>
      <left style="thin"/>
      <right style="medium"/>
      <top style="thin"/>
      <bottom style="medium"/>
    </border>
    <border>
      <left style="double"/>
      <right/>
      <top/>
      <bottom style="medium"/>
    </border>
    <border>
      <left style="double"/>
      <right/>
      <top style="thin"/>
      <bottom style="thin"/>
    </border>
    <border>
      <left style="double"/>
      <right/>
      <top/>
      <bottom style="thin"/>
    </border>
    <border>
      <left/>
      <right style="double"/>
      <top/>
      <bottom style="thin"/>
    </border>
    <border>
      <left style="thin"/>
      <right/>
      <top style="double"/>
      <bottom style="double"/>
    </border>
    <border>
      <left style="medium"/>
      <right style="medium"/>
      <top style="double"/>
      <bottom style="double"/>
    </border>
    <border>
      <left/>
      <right style="thin"/>
      <top/>
      <bottom style="double"/>
    </border>
    <border>
      <left style="thin"/>
      <right style="double"/>
      <top style="double"/>
      <bottom/>
    </border>
    <border>
      <left style="thin"/>
      <right style="double"/>
      <top/>
      <bottom style="double"/>
    </border>
    <border>
      <left style="thin"/>
      <right style="double"/>
      <top style="double"/>
      <bottom style="double"/>
    </border>
    <border>
      <left/>
      <right style="thin"/>
      <top/>
      <bottom style="medium"/>
    </border>
    <border>
      <left style="double"/>
      <right style="thin"/>
      <top style="thin"/>
      <bottom/>
    </border>
    <border>
      <left style="thin"/>
      <right style="medium"/>
      <top style="thin"/>
      <bottom/>
    </border>
    <border>
      <left style="medium"/>
      <right style="thin"/>
      <top style="medium"/>
      <bottom style="thin"/>
    </border>
    <border>
      <left style="medium"/>
      <right style="thin"/>
      <top style="thin"/>
      <bottom style="medium"/>
    </border>
    <border>
      <left/>
      <right/>
      <top style="medium"/>
      <bottom style="thin"/>
    </border>
    <border>
      <left/>
      <right style="thin"/>
      <top style="thin"/>
      <bottom style="double"/>
    </border>
    <border>
      <left style="thin"/>
      <right/>
      <top/>
      <bottom style="medium"/>
    </border>
    <border>
      <left style="thin"/>
      <right/>
      <top style="medium"/>
      <bottom style="thin"/>
    </border>
    <border>
      <left/>
      <right style="thin"/>
      <top style="medium"/>
      <bottom style="thin"/>
    </border>
    <border>
      <left/>
      <right/>
      <top style="medium"/>
      <bottom style="medium"/>
    </border>
    <border>
      <left/>
      <right style="medium"/>
      <top style="medium"/>
      <bottom style="medium"/>
    </border>
    <border>
      <left/>
      <right style="double"/>
      <top style="medium"/>
      <bottom style="medium"/>
    </border>
    <border>
      <left style="medium"/>
      <right style="medium"/>
      <top style="thin"/>
      <bottom/>
    </border>
    <border>
      <left style="thin"/>
      <right style="medium"/>
      <top style="double"/>
      <bottom style="double"/>
    </border>
    <border>
      <left style="thin"/>
      <right style="thin"/>
      <top style="double"/>
      <bottom style="thin"/>
    </border>
    <border>
      <left style="medium"/>
      <right style="medium"/>
      <top style="double"/>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right style="double"/>
      <top style="thin"/>
      <bottom style="thin"/>
    </border>
    <border>
      <left style="thin"/>
      <right style="double"/>
      <top style="thin"/>
      <bottom style="thin"/>
    </border>
    <border>
      <left style="thin"/>
      <right style="double"/>
      <top style="thin"/>
      <bottom style="medium"/>
    </border>
    <border>
      <left/>
      <right style="double"/>
      <top style="thin"/>
      <bottom style="medium"/>
    </border>
    <border>
      <left style="thin"/>
      <right style="double"/>
      <top/>
      <bottom style="thin"/>
    </border>
    <border>
      <left style="thin"/>
      <right style="double"/>
      <top/>
      <bottom style="medium"/>
    </border>
    <border>
      <left style="thin"/>
      <right/>
      <top style="thin"/>
      <bottom style="medium"/>
    </border>
    <border>
      <left>
        <color indexed="63"/>
      </left>
      <right style="thin"/>
      <top style="double"/>
      <bottom>
        <color indexed="63"/>
      </bottom>
    </border>
    <border>
      <left style="thin"/>
      <right>
        <color indexed="63"/>
      </right>
      <top style="double"/>
      <bottom>
        <color indexed="63"/>
      </bottom>
    </border>
    <border>
      <left style="thin"/>
      <right>
        <color indexed="63"/>
      </right>
      <top style="double"/>
      <bottom style="thin"/>
    </border>
    <border>
      <left>
        <color indexed="63"/>
      </left>
      <right style="thin"/>
      <top style="double"/>
      <bottom style="thin"/>
    </border>
    <border>
      <left style="thin"/>
      <right/>
      <top style="medium"/>
      <bottom style="medium"/>
    </border>
    <border>
      <left style="medium"/>
      <right/>
      <top style="medium"/>
      <bottom style="medium"/>
    </border>
    <border>
      <left style="medium"/>
      <right style="thin"/>
      <top style="thin"/>
      <bottom style="thin"/>
    </border>
    <border>
      <left style="medium"/>
      <right style="thin"/>
      <top/>
      <bottom style="thin"/>
    </border>
    <border>
      <left style="medium"/>
      <right style="thin"/>
      <top/>
      <bottom/>
    </border>
    <border>
      <left/>
      <right style="thin"/>
      <top style="medium"/>
      <bottom style="medium"/>
    </border>
    <border>
      <left>
        <color indexed="63"/>
      </left>
      <right>
        <color indexed="63"/>
      </right>
      <top style="thin"/>
      <bottom style="medium"/>
    </border>
    <border>
      <left style="medium"/>
      <right/>
      <top/>
      <bottom style="medium"/>
    </border>
    <border>
      <left>
        <color indexed="63"/>
      </left>
      <right style="medium"/>
      <top>
        <color indexed="63"/>
      </top>
      <bottom style="medium"/>
    </border>
    <border>
      <left style="medium"/>
      <right/>
      <top style="thin"/>
      <bottom style="medium"/>
    </border>
    <border>
      <left/>
      <right style="medium"/>
      <top style="thin"/>
      <bottom style="medium"/>
    </border>
    <border>
      <left/>
      <right style="thin"/>
      <top style="thin"/>
      <bottom style="mediu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0" fontId="77" fillId="33" borderId="1" applyNumberFormat="0" applyAlignment="0" applyProtection="0"/>
    <xf numFmtId="0" fontId="78" fillId="33" borderId="2" applyNumberFormat="0" applyAlignment="0" applyProtection="0"/>
    <xf numFmtId="0" fontId="50" fillId="0" borderId="0" applyNumberFormat="0" applyFill="0" applyBorder="0" applyAlignment="0" applyProtection="0"/>
    <xf numFmtId="167" fontId="0" fillId="0" borderId="0" applyFont="0" applyFill="0" applyBorder="0" applyAlignment="0" applyProtection="0"/>
    <xf numFmtId="165" fontId="5" fillId="0" borderId="0" applyFont="0" applyFill="0" applyBorder="0" applyAlignment="0" applyProtection="0"/>
    <xf numFmtId="0" fontId="79" fillId="34"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82" fillId="35" borderId="0" applyNumberFormat="0" applyBorder="0" applyAlignment="0" applyProtection="0"/>
    <xf numFmtId="0" fontId="51" fillId="0" borderId="0" applyNumberFormat="0" applyFill="0" applyBorder="0" applyAlignment="0" applyProtection="0"/>
    <xf numFmtId="168" fontId="0" fillId="0" borderId="0" applyFont="0" applyFill="0" applyBorder="0" applyAlignment="0" applyProtection="0"/>
    <xf numFmtId="0" fontId="83" fillId="36" borderId="0" applyNumberFormat="0" applyBorder="0" applyAlignment="0" applyProtection="0"/>
    <xf numFmtId="0" fontId="0" fillId="37" borderId="4" applyNumberFormat="0" applyFont="0" applyAlignment="0" applyProtection="0"/>
    <xf numFmtId="9" fontId="0" fillId="0" borderId="0" applyFont="0" applyFill="0" applyBorder="0" applyAlignment="0" applyProtection="0"/>
    <xf numFmtId="0" fontId="84" fillId="38"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85" fillId="0" borderId="0" applyNumberForma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91" fillId="39" borderId="9" applyNumberFormat="0" applyAlignment="0" applyProtection="0"/>
  </cellStyleXfs>
  <cellXfs count="1267">
    <xf numFmtId="0" fontId="0" fillId="0" borderId="0" xfId="0" applyAlignment="1">
      <alignment/>
    </xf>
    <xf numFmtId="0" fontId="12" fillId="0" borderId="0" xfId="68" applyFont="1" applyFill="1" applyProtection="1">
      <alignment/>
      <protection/>
    </xf>
    <xf numFmtId="3" fontId="12" fillId="0" borderId="10" xfId="68" applyNumberFormat="1" applyFont="1" applyFill="1" applyBorder="1" applyProtection="1">
      <alignment/>
      <protection/>
    </xf>
    <xf numFmtId="3" fontId="12" fillId="0" borderId="11" xfId="68" applyNumberFormat="1" applyFont="1" applyFill="1" applyBorder="1" applyProtection="1">
      <alignment/>
      <protection/>
    </xf>
    <xf numFmtId="3" fontId="12" fillId="0" borderId="12" xfId="68" applyNumberFormat="1" applyFont="1" applyFill="1" applyBorder="1" applyProtection="1">
      <alignment/>
      <protection/>
    </xf>
    <xf numFmtId="0" fontId="12" fillId="0" borderId="10" xfId="68" applyFont="1" applyFill="1" applyBorder="1" applyProtection="1">
      <alignment/>
      <protection/>
    </xf>
    <xf numFmtId="173" fontId="4" fillId="0" borderId="0" xfId="0" applyNumberFormat="1" applyFont="1" applyAlignment="1" applyProtection="1">
      <alignment horizontal="left"/>
      <protection/>
    </xf>
    <xf numFmtId="0" fontId="5" fillId="0" borderId="0" xfId="0" applyFont="1" applyAlignment="1" applyProtection="1">
      <alignment/>
      <protection/>
    </xf>
    <xf numFmtId="173" fontId="5" fillId="0" borderId="0" xfId="0" applyNumberFormat="1" applyFont="1" applyAlignment="1" applyProtection="1">
      <alignment horizontal="left"/>
      <protection/>
    </xf>
    <xf numFmtId="173" fontId="5" fillId="0" borderId="13" xfId="0" applyNumberFormat="1" applyFont="1" applyBorder="1" applyAlignment="1" applyProtection="1">
      <alignment horizontal="left"/>
      <protection/>
    </xf>
    <xf numFmtId="173" fontId="5" fillId="0" borderId="14" xfId="0" applyNumberFormat="1" applyFont="1" applyBorder="1" applyAlignment="1" applyProtection="1">
      <alignment horizontal="centerContinuous"/>
      <protection/>
    </xf>
    <xf numFmtId="0" fontId="5" fillId="0" borderId="15" xfId="0" applyFont="1" applyBorder="1" applyAlignment="1" applyProtection="1">
      <alignment horizontal="center"/>
      <protection/>
    </xf>
    <xf numFmtId="173" fontId="5" fillId="0" borderId="0" xfId="0" applyNumberFormat="1" applyFont="1" applyBorder="1" applyAlignment="1" applyProtection="1">
      <alignment/>
      <protection/>
    </xf>
    <xf numFmtId="1" fontId="5" fillId="0" borderId="16" xfId="0" applyNumberFormat="1" applyFont="1" applyBorder="1" applyAlignment="1" applyProtection="1">
      <alignment horizontal="right"/>
      <protection/>
    </xf>
    <xf numFmtId="173" fontId="5" fillId="0" borderId="17" xfId="0" applyNumberFormat="1"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19" xfId="0" applyFont="1" applyBorder="1" applyAlignment="1" applyProtection="1">
      <alignment/>
      <protection/>
    </xf>
    <xf numFmtId="0" fontId="5" fillId="0" borderId="0"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20" xfId="0" applyFont="1" applyBorder="1" applyAlignment="1" applyProtection="1">
      <alignment horizontal="center"/>
      <protection/>
    </xf>
    <xf numFmtId="167" fontId="5" fillId="0" borderId="10" xfId="54" applyFont="1" applyFill="1" applyBorder="1" applyAlignment="1" applyProtection="1">
      <alignment/>
      <protection/>
    </xf>
    <xf numFmtId="2" fontId="5" fillId="0" borderId="10" xfId="0" applyNumberFormat="1" applyFont="1" applyBorder="1" applyAlignment="1" applyProtection="1">
      <alignment/>
      <protection/>
    </xf>
    <xf numFmtId="0" fontId="5" fillId="0" borderId="10" xfId="0" applyFont="1" applyBorder="1" applyAlignment="1" applyProtection="1">
      <alignment/>
      <protection/>
    </xf>
    <xf numFmtId="167" fontId="5" fillId="0" borderId="10" xfId="61" applyNumberFormat="1" applyFont="1" applyBorder="1" applyAlignment="1" applyProtection="1">
      <alignment/>
      <protection/>
    </xf>
    <xf numFmtId="173" fontId="5" fillId="0" borderId="16" xfId="0" applyNumberFormat="1" applyFont="1" applyBorder="1" applyAlignment="1" applyProtection="1">
      <alignment horizontal="left"/>
      <protection/>
    </xf>
    <xf numFmtId="173" fontId="5" fillId="0" borderId="0" xfId="0" applyNumberFormat="1" applyFont="1" applyBorder="1" applyAlignment="1" applyProtection="1">
      <alignment horizontal="left"/>
      <protection/>
    </xf>
    <xf numFmtId="173" fontId="5" fillId="0" borderId="17" xfId="0" applyNumberFormat="1" applyFont="1" applyBorder="1" applyAlignment="1" applyProtection="1">
      <alignment horizontal="left"/>
      <protection/>
    </xf>
    <xf numFmtId="173" fontId="5" fillId="0" borderId="16" xfId="0" applyNumberFormat="1" applyFont="1" applyFill="1" applyBorder="1" applyAlignment="1" applyProtection="1">
      <alignment horizontal="left"/>
      <protection/>
    </xf>
    <xf numFmtId="173" fontId="6" fillId="0" borderId="21" xfId="0" applyNumberFormat="1" applyFont="1" applyBorder="1" applyAlignment="1" applyProtection="1">
      <alignment horizontal="left"/>
      <protection/>
    </xf>
    <xf numFmtId="167" fontId="6" fillId="0" borderId="22" xfId="54" applyFont="1" applyBorder="1" applyAlignment="1" applyProtection="1">
      <alignment/>
      <protection/>
    </xf>
    <xf numFmtId="167" fontId="5" fillId="0" borderId="18" xfId="54" applyFont="1" applyBorder="1" applyAlignment="1" applyProtection="1">
      <alignment/>
      <protection/>
    </xf>
    <xf numFmtId="2" fontId="5" fillId="0" borderId="17" xfId="0" applyNumberFormat="1" applyFont="1" applyBorder="1" applyAlignment="1" applyProtection="1">
      <alignment/>
      <protection/>
    </xf>
    <xf numFmtId="167" fontId="6" fillId="0" borderId="10" xfId="54" applyFont="1" applyBorder="1" applyAlignment="1" applyProtection="1">
      <alignment/>
      <protection/>
    </xf>
    <xf numFmtId="2" fontId="6" fillId="0" borderId="10" xfId="0" applyNumberFormat="1" applyFont="1" applyBorder="1" applyAlignment="1" applyProtection="1">
      <alignment/>
      <protection/>
    </xf>
    <xf numFmtId="173" fontId="17" fillId="0" borderId="19" xfId="0" applyNumberFormat="1" applyFont="1" applyBorder="1" applyAlignment="1" applyProtection="1">
      <alignment horizontal="left"/>
      <protection/>
    </xf>
    <xf numFmtId="0" fontId="5" fillId="0" borderId="0" xfId="0" applyFont="1" applyAlignment="1" applyProtection="1" quotePrefix="1">
      <alignment/>
      <protection/>
    </xf>
    <xf numFmtId="167" fontId="5" fillId="0" borderId="0" xfId="0" applyNumberFormat="1" applyFont="1" applyAlignment="1" applyProtection="1">
      <alignment/>
      <protection/>
    </xf>
    <xf numFmtId="0" fontId="5" fillId="0" borderId="0" xfId="0" applyFont="1" applyAlignment="1" applyProtection="1" quotePrefix="1">
      <alignment horizontal="center"/>
      <protection/>
    </xf>
    <xf numFmtId="1" fontId="5" fillId="0" borderId="0" xfId="0" applyNumberFormat="1" applyFont="1" applyAlignment="1" applyProtection="1">
      <alignment/>
      <protection/>
    </xf>
    <xf numFmtId="0" fontId="7" fillId="0" borderId="0" xfId="0" applyFont="1" applyAlignment="1" applyProtection="1">
      <alignment/>
      <protection/>
    </xf>
    <xf numFmtId="0" fontId="8" fillId="0" borderId="0" xfId="0" applyFont="1" applyAlignment="1" applyProtection="1">
      <alignment/>
      <protection/>
    </xf>
    <xf numFmtId="1" fontId="7" fillId="0" borderId="0" xfId="0" applyNumberFormat="1" applyFont="1" applyAlignment="1" applyProtection="1">
      <alignment/>
      <protection/>
    </xf>
    <xf numFmtId="167" fontId="7" fillId="0" borderId="0" xfId="0" applyNumberFormat="1" applyFont="1" applyAlignment="1" applyProtection="1">
      <alignment/>
      <protection/>
    </xf>
    <xf numFmtId="173" fontId="5" fillId="0" borderId="23" xfId="0" applyNumberFormat="1" applyFont="1" applyBorder="1" applyAlignment="1" applyProtection="1">
      <alignment/>
      <protection/>
    </xf>
    <xf numFmtId="167" fontId="5" fillId="0" borderId="10" xfId="54" applyFont="1" applyBorder="1" applyAlignment="1" applyProtection="1">
      <alignment horizontal="right"/>
      <protection/>
    </xf>
    <xf numFmtId="173" fontId="5" fillId="0" borderId="10" xfId="0" applyNumberFormat="1" applyFont="1" applyBorder="1" applyAlignment="1" applyProtection="1">
      <alignment horizontal="center"/>
      <protection/>
    </xf>
    <xf numFmtId="2" fontId="7" fillId="0" borderId="0" xfId="0" applyNumberFormat="1" applyFont="1" applyAlignment="1" applyProtection="1">
      <alignment/>
      <protection/>
    </xf>
    <xf numFmtId="173" fontId="5" fillId="0" borderId="24" xfId="0" applyNumberFormat="1" applyFont="1" applyBorder="1" applyAlignment="1" applyProtection="1">
      <alignment horizontal="center"/>
      <protection/>
    </xf>
    <xf numFmtId="167" fontId="5" fillId="0" borderId="0" xfId="54" applyFont="1" applyBorder="1" applyAlignment="1" applyProtection="1">
      <alignment horizontal="right"/>
      <protection/>
    </xf>
    <xf numFmtId="164" fontId="7" fillId="0" borderId="0" xfId="0" applyNumberFormat="1" applyFont="1" applyAlignment="1" applyProtection="1">
      <alignment/>
      <protection/>
    </xf>
    <xf numFmtId="0" fontId="13" fillId="0" borderId="16" xfId="0" applyFont="1" applyBorder="1" applyAlignment="1" applyProtection="1">
      <alignment/>
      <protection/>
    </xf>
    <xf numFmtId="167" fontId="5" fillId="0" borderId="0" xfId="54" applyFont="1" applyBorder="1" applyAlignment="1" applyProtection="1">
      <alignment/>
      <protection/>
    </xf>
    <xf numFmtId="173" fontId="6" fillId="0" borderId="16" xfId="0" applyNumberFormat="1" applyFont="1" applyBorder="1" applyAlignment="1" applyProtection="1">
      <alignment horizontal="left"/>
      <protection/>
    </xf>
    <xf numFmtId="0" fontId="10" fillId="0" borderId="0" xfId="0" applyFont="1" applyAlignment="1" applyProtection="1">
      <alignment/>
      <protection/>
    </xf>
    <xf numFmtId="1" fontId="10" fillId="0" borderId="0" xfId="0" applyNumberFormat="1" applyFont="1" applyAlignment="1" applyProtection="1">
      <alignment/>
      <protection/>
    </xf>
    <xf numFmtId="14" fontId="7" fillId="0" borderId="0" xfId="0" applyNumberFormat="1" applyFont="1" applyAlignment="1" applyProtection="1">
      <alignment/>
      <protection/>
    </xf>
    <xf numFmtId="3" fontId="7" fillId="0" borderId="0" xfId="69" applyNumberFormat="1" applyFont="1" applyProtection="1">
      <alignment/>
      <protection/>
    </xf>
    <xf numFmtId="167" fontId="5" fillId="0" borderId="0" xfId="54" applyFont="1" applyFill="1" applyBorder="1" applyAlignment="1" applyProtection="1">
      <alignment/>
      <protection/>
    </xf>
    <xf numFmtId="2" fontId="5" fillId="0" borderId="14" xfId="0" applyNumberFormat="1" applyFont="1" applyBorder="1" applyAlignment="1" applyProtection="1">
      <alignment/>
      <protection/>
    </xf>
    <xf numFmtId="0" fontId="5" fillId="0" borderId="0" xfId="0" applyFont="1" applyAlignment="1" applyProtection="1">
      <alignment horizontal="center"/>
      <protection/>
    </xf>
    <xf numFmtId="173" fontId="6" fillId="0" borderId="11" xfId="0" applyNumberFormat="1" applyFont="1" applyBorder="1" applyAlignment="1" applyProtection="1">
      <alignment horizontal="left"/>
      <protection/>
    </xf>
    <xf numFmtId="173" fontId="6" fillId="0" borderId="25" xfId="0" applyNumberFormat="1" applyFont="1" applyBorder="1" applyAlignment="1" applyProtection="1">
      <alignment horizontal="left"/>
      <protection/>
    </xf>
    <xf numFmtId="167" fontId="6" fillId="0" borderId="25" xfId="54" applyFont="1" applyFill="1" applyBorder="1" applyAlignment="1" applyProtection="1">
      <alignment/>
      <protection/>
    </xf>
    <xf numFmtId="2" fontId="5" fillId="0" borderId="24" xfId="0" applyNumberFormat="1" applyFont="1" applyBorder="1" applyAlignment="1" applyProtection="1">
      <alignment/>
      <protection/>
    </xf>
    <xf numFmtId="0" fontId="5" fillId="0" borderId="15" xfId="0" applyFont="1" applyBorder="1" applyAlignment="1" applyProtection="1">
      <alignment/>
      <protection/>
    </xf>
    <xf numFmtId="173" fontId="13" fillId="0" borderId="16" xfId="0" applyNumberFormat="1" applyFont="1" applyBorder="1" applyAlignment="1" applyProtection="1">
      <alignment horizontal="left"/>
      <protection/>
    </xf>
    <xf numFmtId="167" fontId="5" fillId="0" borderId="23" xfId="54" applyFont="1" applyFill="1" applyBorder="1" applyAlignment="1" applyProtection="1">
      <alignment/>
      <protection/>
    </xf>
    <xf numFmtId="0" fontId="5" fillId="0" borderId="20" xfId="0" applyFont="1" applyBorder="1" applyAlignment="1" applyProtection="1">
      <alignment/>
      <protection/>
    </xf>
    <xf numFmtId="173" fontId="6" fillId="0" borderId="26" xfId="0" applyNumberFormat="1" applyFont="1" applyBorder="1" applyAlignment="1" applyProtection="1">
      <alignment horizontal="left"/>
      <protection/>
    </xf>
    <xf numFmtId="173" fontId="6" fillId="0" borderId="27" xfId="0" applyNumberFormat="1" applyFont="1" applyBorder="1" applyAlignment="1" applyProtection="1">
      <alignment horizontal="left"/>
      <protection/>
    </xf>
    <xf numFmtId="2" fontId="5" fillId="0" borderId="0" xfId="0" applyNumberFormat="1" applyFont="1" applyAlignment="1" applyProtection="1">
      <alignment/>
      <protection/>
    </xf>
    <xf numFmtId="167" fontId="5" fillId="0" borderId="0" xfId="54" applyFont="1" applyAlignment="1" applyProtection="1">
      <alignment/>
      <protection/>
    </xf>
    <xf numFmtId="0" fontId="11" fillId="0" borderId="0" xfId="70" applyFont="1" applyProtection="1">
      <alignment/>
      <protection/>
    </xf>
    <xf numFmtId="0" fontId="5" fillId="0" borderId="0" xfId="70" applyProtection="1">
      <alignment/>
      <protection/>
    </xf>
    <xf numFmtId="0" fontId="5" fillId="0" borderId="0" xfId="70" applyAlignment="1" applyProtection="1">
      <alignment horizontal="left"/>
      <protection/>
    </xf>
    <xf numFmtId="0" fontId="5" fillId="0" borderId="0" xfId="70" applyFont="1" applyProtection="1">
      <alignment/>
      <protection/>
    </xf>
    <xf numFmtId="0" fontId="5" fillId="0" borderId="0" xfId="70" applyFont="1" applyAlignment="1" applyProtection="1">
      <alignment horizontal="left"/>
      <protection/>
    </xf>
    <xf numFmtId="0" fontId="5" fillId="0" borderId="15" xfId="70" applyBorder="1" applyAlignment="1" applyProtection="1">
      <alignment horizontal="right"/>
      <protection/>
    </xf>
    <xf numFmtId="0" fontId="5" fillId="0" borderId="15" xfId="70" applyFont="1" applyBorder="1" applyAlignment="1" applyProtection="1">
      <alignment horizontal="center" vertical="center"/>
      <protection/>
    </xf>
    <xf numFmtId="0" fontId="5" fillId="0" borderId="28" xfId="70" applyFont="1" applyBorder="1" applyAlignment="1" applyProtection="1">
      <alignment horizontal="center" vertical="center"/>
      <protection/>
    </xf>
    <xf numFmtId="0" fontId="5" fillId="0" borderId="15" xfId="70" applyFont="1" applyBorder="1" applyAlignment="1" applyProtection="1">
      <alignment horizontal="center"/>
      <protection/>
    </xf>
    <xf numFmtId="0" fontId="5" fillId="0" borderId="15" xfId="70" applyBorder="1" applyAlignment="1" applyProtection="1">
      <alignment horizontal="center"/>
      <protection/>
    </xf>
    <xf numFmtId="0" fontId="5" fillId="0" borderId="18" xfId="70" applyBorder="1" applyProtection="1">
      <alignment/>
      <protection/>
    </xf>
    <xf numFmtId="0" fontId="5" fillId="0" borderId="18" xfId="70" applyFont="1" applyBorder="1" applyAlignment="1" applyProtection="1">
      <alignment horizontal="center" vertical="center"/>
      <protection/>
    </xf>
    <xf numFmtId="0" fontId="5" fillId="0" borderId="17" xfId="70" applyFont="1" applyBorder="1" applyAlignment="1" applyProtection="1">
      <alignment horizontal="center" vertical="center"/>
      <protection/>
    </xf>
    <xf numFmtId="0" fontId="5" fillId="0" borderId="18" xfId="70" applyFont="1" applyBorder="1" applyAlignment="1" applyProtection="1">
      <alignment horizontal="center"/>
      <protection/>
    </xf>
    <xf numFmtId="0" fontId="5" fillId="0" borderId="20" xfId="70" applyBorder="1" applyProtection="1">
      <alignment/>
      <protection/>
    </xf>
    <xf numFmtId="0" fontId="5" fillId="0" borderId="20" xfId="70" applyFont="1" applyBorder="1" applyAlignment="1" applyProtection="1">
      <alignment horizontal="center" vertical="center"/>
      <protection/>
    </xf>
    <xf numFmtId="0" fontId="5" fillId="0" borderId="20" xfId="70" applyFont="1" applyBorder="1" applyAlignment="1" applyProtection="1">
      <alignment horizontal="centerContinuous" vertical="center"/>
      <protection/>
    </xf>
    <xf numFmtId="0" fontId="5" fillId="0" borderId="29" xfId="70" applyFont="1" applyBorder="1" applyAlignment="1" applyProtection="1">
      <alignment horizontal="center" vertical="center"/>
      <protection/>
    </xf>
    <xf numFmtId="0" fontId="5" fillId="0" borderId="20" xfId="70" applyFont="1" applyBorder="1" applyAlignment="1" applyProtection="1">
      <alignment horizontal="center"/>
      <protection/>
    </xf>
    <xf numFmtId="0" fontId="5" fillId="0" borderId="20" xfId="70" applyBorder="1" applyAlignment="1" applyProtection="1">
      <alignment horizontal="centerContinuous"/>
      <protection/>
    </xf>
    <xf numFmtId="4" fontId="5" fillId="0" borderId="18" xfId="70" applyNumberFormat="1" applyBorder="1" applyAlignment="1" applyProtection="1">
      <alignment horizontal="right"/>
      <protection/>
    </xf>
    <xf numFmtId="175" fontId="5" fillId="0" borderId="18" xfId="70" applyNumberFormat="1" applyBorder="1" applyAlignment="1" applyProtection="1">
      <alignment horizontal="right"/>
      <protection/>
    </xf>
    <xf numFmtId="0" fontId="5" fillId="0" borderId="10" xfId="70" applyBorder="1" applyAlignment="1" applyProtection="1">
      <alignment horizontal="center" vertical="center"/>
      <protection/>
    </xf>
    <xf numFmtId="2" fontId="5" fillId="0" borderId="10" xfId="70" applyNumberFormat="1" applyBorder="1" applyAlignment="1" applyProtection="1">
      <alignment horizontal="center" vertical="center"/>
      <protection/>
    </xf>
    <xf numFmtId="2" fontId="5" fillId="0" borderId="24" xfId="70" applyNumberFormat="1" applyBorder="1" applyAlignment="1" applyProtection="1">
      <alignment horizontal="center" vertical="center"/>
      <protection/>
    </xf>
    <xf numFmtId="4" fontId="5" fillId="0" borderId="10" xfId="61" applyNumberFormat="1" applyFont="1" applyBorder="1" applyAlignment="1" applyProtection="1">
      <alignment horizontal="right" vertical="center"/>
      <protection/>
    </xf>
    <xf numFmtId="0" fontId="5" fillId="0" borderId="0" xfId="70" applyAlignment="1" applyProtection="1">
      <alignment horizontal="center" vertical="center"/>
      <protection/>
    </xf>
    <xf numFmtId="0" fontId="5" fillId="0" borderId="0" xfId="70" applyFont="1" applyProtection="1" quotePrefix="1">
      <alignment/>
      <protection/>
    </xf>
    <xf numFmtId="0" fontId="5" fillId="0" borderId="13" xfId="70" applyFont="1" applyBorder="1" applyProtection="1">
      <alignment/>
      <protection/>
    </xf>
    <xf numFmtId="0" fontId="5" fillId="0" borderId="28" xfId="70" applyBorder="1" applyProtection="1">
      <alignment/>
      <protection/>
    </xf>
    <xf numFmtId="0" fontId="5" fillId="0" borderId="16" xfId="70" applyFont="1" applyBorder="1" applyProtection="1">
      <alignment/>
      <protection/>
    </xf>
    <xf numFmtId="0" fontId="5" fillId="0" borderId="0" xfId="70" applyFont="1" applyBorder="1" applyProtection="1">
      <alignment/>
      <protection/>
    </xf>
    <xf numFmtId="0" fontId="6" fillId="0" borderId="30" xfId="70" applyFont="1" applyBorder="1" applyProtection="1">
      <alignment/>
      <protection/>
    </xf>
    <xf numFmtId="0" fontId="6" fillId="0" borderId="31" xfId="70" applyFont="1" applyBorder="1" applyProtection="1">
      <alignment/>
      <protection/>
    </xf>
    <xf numFmtId="0" fontId="5" fillId="0" borderId="16" xfId="70" applyFont="1" applyBorder="1" applyProtection="1">
      <alignment/>
      <protection/>
    </xf>
    <xf numFmtId="0" fontId="5" fillId="0" borderId="0" xfId="70" applyBorder="1" applyProtection="1">
      <alignment/>
      <protection/>
    </xf>
    <xf numFmtId="0" fontId="0" fillId="0" borderId="0" xfId="0" applyAlignment="1" applyProtection="1">
      <alignment/>
      <protection/>
    </xf>
    <xf numFmtId="173" fontId="5" fillId="0" borderId="0" xfId="0" applyNumberFormat="1" applyFont="1" applyAlignment="1" applyProtection="1">
      <alignment/>
      <protection/>
    </xf>
    <xf numFmtId="174" fontId="5" fillId="0" borderId="0" xfId="0" applyNumberFormat="1" applyFont="1" applyAlignment="1" applyProtection="1">
      <alignment/>
      <protection/>
    </xf>
    <xf numFmtId="173" fontId="5" fillId="0" borderId="13" xfId="0" applyNumberFormat="1" applyFont="1" applyBorder="1" applyAlignment="1" applyProtection="1">
      <alignment/>
      <protection/>
    </xf>
    <xf numFmtId="173" fontId="5" fillId="0" borderId="14" xfId="0" applyNumberFormat="1" applyFont="1" applyBorder="1" applyAlignment="1" applyProtection="1">
      <alignment/>
      <protection/>
    </xf>
    <xf numFmtId="173" fontId="5" fillId="0" borderId="11" xfId="0" applyNumberFormat="1" applyFont="1" applyBorder="1" applyAlignment="1" applyProtection="1">
      <alignment horizontal="centerContinuous"/>
      <protection/>
    </xf>
    <xf numFmtId="173" fontId="5" fillId="0" borderId="24" xfId="0" applyNumberFormat="1" applyFont="1" applyBorder="1" applyAlignment="1" applyProtection="1">
      <alignment horizontal="centerContinuous"/>
      <protection/>
    </xf>
    <xf numFmtId="173" fontId="5" fillId="0" borderId="17" xfId="0" applyNumberFormat="1" applyFont="1" applyBorder="1" applyAlignment="1" applyProtection="1">
      <alignment/>
      <protection/>
    </xf>
    <xf numFmtId="173" fontId="5" fillId="0" borderId="15" xfId="0" applyNumberFormat="1" applyFont="1" applyBorder="1" applyAlignment="1" applyProtection="1">
      <alignment horizontal="center"/>
      <protection/>
    </xf>
    <xf numFmtId="0" fontId="5" fillId="0" borderId="29" xfId="0" applyFont="1" applyBorder="1" applyAlignment="1" applyProtection="1">
      <alignment/>
      <protection/>
    </xf>
    <xf numFmtId="0" fontId="5" fillId="0" borderId="13" xfId="0" applyFont="1" applyFill="1" applyBorder="1" applyAlignment="1" applyProtection="1">
      <alignment horizontal="left"/>
      <protection/>
    </xf>
    <xf numFmtId="0" fontId="5" fillId="0" borderId="16" xfId="0" applyFont="1" applyFill="1" applyBorder="1" applyAlignment="1" applyProtection="1">
      <alignment horizontal="left"/>
      <protection/>
    </xf>
    <xf numFmtId="173" fontId="6" fillId="0" borderId="17" xfId="0" applyNumberFormat="1" applyFont="1" applyBorder="1" applyAlignment="1" applyProtection="1">
      <alignment/>
      <protection/>
    </xf>
    <xf numFmtId="167" fontId="6" fillId="0" borderId="18" xfId="61" applyNumberFormat="1" applyFont="1" applyBorder="1" applyAlignment="1" applyProtection="1">
      <alignment/>
      <protection/>
    </xf>
    <xf numFmtId="0" fontId="5" fillId="0" borderId="13" xfId="0" applyFont="1" applyBorder="1" applyAlignment="1" applyProtection="1">
      <alignment/>
      <protection/>
    </xf>
    <xf numFmtId="173" fontId="5" fillId="0" borderId="19" xfId="0" applyNumberFormat="1" applyFont="1" applyBorder="1" applyAlignment="1" applyProtection="1">
      <alignment horizontal="left"/>
      <protection/>
    </xf>
    <xf numFmtId="173" fontId="5" fillId="0" borderId="29" xfId="0" applyNumberFormat="1" applyFont="1" applyBorder="1" applyAlignment="1" applyProtection="1">
      <alignment/>
      <protection/>
    </xf>
    <xf numFmtId="167" fontId="5" fillId="0" borderId="20" xfId="61" applyNumberFormat="1" applyFont="1" applyBorder="1" applyAlignment="1" applyProtection="1">
      <alignment/>
      <protection/>
    </xf>
    <xf numFmtId="2" fontId="5" fillId="0" borderId="20" xfId="0" applyNumberFormat="1" applyFont="1" applyBorder="1" applyAlignment="1" applyProtection="1">
      <alignment/>
      <protection/>
    </xf>
    <xf numFmtId="2" fontId="5" fillId="0" borderId="29" xfId="0" applyNumberFormat="1" applyFont="1" applyBorder="1" applyAlignment="1" applyProtection="1">
      <alignment/>
      <protection/>
    </xf>
    <xf numFmtId="0" fontId="5" fillId="0" borderId="0" xfId="0" applyFont="1" applyAlignment="1" applyProtection="1">
      <alignment horizontal="right"/>
      <protection/>
    </xf>
    <xf numFmtId="0" fontId="5" fillId="0" borderId="11" xfId="0" applyFont="1" applyBorder="1" applyAlignment="1" applyProtection="1">
      <alignment horizontal="centerContinuous"/>
      <protection/>
    </xf>
    <xf numFmtId="173" fontId="5" fillId="0" borderId="14" xfId="0" applyNumberFormat="1" applyFont="1" applyBorder="1" applyAlignment="1" applyProtection="1">
      <alignment horizontal="center"/>
      <protection/>
    </xf>
    <xf numFmtId="173" fontId="5" fillId="0" borderId="11" xfId="0" applyNumberFormat="1" applyFont="1" applyBorder="1" applyAlignment="1" applyProtection="1">
      <alignment horizontal="left"/>
      <protection/>
    </xf>
    <xf numFmtId="173" fontId="5" fillId="0" borderId="24" xfId="0" applyNumberFormat="1" applyFont="1" applyBorder="1" applyAlignment="1" applyProtection="1">
      <alignment/>
      <protection/>
    </xf>
    <xf numFmtId="167" fontId="5" fillId="0" borderId="10" xfId="61" applyNumberFormat="1" applyFont="1" applyFill="1" applyBorder="1" applyAlignment="1" applyProtection="1">
      <alignment/>
      <protection/>
    </xf>
    <xf numFmtId="2" fontId="5" fillId="0" borderId="10" xfId="0" applyNumberFormat="1" applyFont="1" applyFill="1" applyBorder="1" applyAlignment="1" applyProtection="1">
      <alignment/>
      <protection/>
    </xf>
    <xf numFmtId="167" fontId="5" fillId="0" borderId="18" xfId="61" applyNumberFormat="1" applyFont="1" applyBorder="1" applyAlignment="1" applyProtection="1">
      <alignment/>
      <protection/>
    </xf>
    <xf numFmtId="167" fontId="6" fillId="0" borderId="20" xfId="61" applyNumberFormat="1" applyFont="1" applyFill="1" applyBorder="1" applyAlignment="1" applyProtection="1">
      <alignment/>
      <protection/>
    </xf>
    <xf numFmtId="173" fontId="19" fillId="0" borderId="28" xfId="0" applyNumberFormat="1" applyFont="1" applyBorder="1" applyAlignment="1" applyProtection="1">
      <alignment horizontal="left"/>
      <protection/>
    </xf>
    <xf numFmtId="173" fontId="5" fillId="0" borderId="28" xfId="0" applyNumberFormat="1" applyFont="1" applyBorder="1" applyAlignment="1" applyProtection="1">
      <alignment/>
      <protection/>
    </xf>
    <xf numFmtId="166" fontId="5" fillId="0" borderId="28" xfId="61" applyNumberFormat="1" applyFont="1" applyBorder="1" applyAlignment="1" applyProtection="1">
      <alignment/>
      <protection/>
    </xf>
    <xf numFmtId="2" fontId="5" fillId="0" borderId="28" xfId="0" applyNumberFormat="1" applyFont="1" applyBorder="1" applyAlignment="1" applyProtection="1">
      <alignment/>
      <protection/>
    </xf>
    <xf numFmtId="2" fontId="5" fillId="0" borderId="0" xfId="0" applyNumberFormat="1" applyFont="1" applyBorder="1" applyAlignment="1" applyProtection="1">
      <alignment/>
      <protection/>
    </xf>
    <xf numFmtId="0" fontId="5" fillId="0" borderId="23" xfId="0" applyFont="1" applyBorder="1" applyAlignment="1" applyProtection="1">
      <alignment/>
      <protection/>
    </xf>
    <xf numFmtId="173" fontId="6" fillId="0" borderId="29" xfId="0" applyNumberFormat="1" applyFont="1" applyBorder="1" applyAlignment="1" applyProtection="1">
      <alignment/>
      <protection/>
    </xf>
    <xf numFmtId="167" fontId="6" fillId="0" borderId="20" xfId="61" applyNumberFormat="1" applyFont="1" applyBorder="1" applyAlignment="1" applyProtection="1">
      <alignment/>
      <protection/>
    </xf>
    <xf numFmtId="173" fontId="13" fillId="0" borderId="0" xfId="0" applyNumberFormat="1" applyFont="1" applyBorder="1" applyAlignment="1" applyProtection="1">
      <alignment horizontal="right"/>
      <protection/>
    </xf>
    <xf numFmtId="173" fontId="9" fillId="0" borderId="29" xfId="0" applyNumberFormat="1" applyFont="1" applyFill="1" applyBorder="1" applyAlignment="1" applyProtection="1">
      <alignment/>
      <protection/>
    </xf>
    <xf numFmtId="0" fontId="6" fillId="0" borderId="0" xfId="0" applyFont="1" applyAlignment="1" applyProtection="1">
      <alignment/>
      <protection/>
    </xf>
    <xf numFmtId="0" fontId="18" fillId="0" borderId="0" xfId="68" applyFont="1" applyFill="1" applyProtection="1">
      <alignment/>
      <protection/>
    </xf>
    <xf numFmtId="0" fontId="15" fillId="0" borderId="0" xfId="68" applyFont="1" applyFill="1" applyProtection="1">
      <alignment/>
      <protection/>
    </xf>
    <xf numFmtId="9" fontId="12" fillId="0" borderId="0" xfId="64" applyFont="1" applyFill="1" applyAlignment="1" applyProtection="1" quotePrefix="1">
      <alignment horizontal="center"/>
      <protection/>
    </xf>
    <xf numFmtId="9" fontId="12" fillId="0" borderId="0" xfId="64" applyFont="1" applyFill="1" applyBorder="1" applyAlignment="1" applyProtection="1" quotePrefix="1">
      <alignment horizontal="center"/>
      <protection/>
    </xf>
    <xf numFmtId="9" fontId="15" fillId="0" borderId="0" xfId="64" applyFont="1" applyFill="1" applyAlignment="1" applyProtection="1">
      <alignment horizontal="center"/>
      <protection/>
    </xf>
    <xf numFmtId="0" fontId="15" fillId="0" borderId="10" xfId="68" applyFont="1" applyFill="1" applyBorder="1" applyAlignment="1" applyProtection="1">
      <alignment horizontal="right"/>
      <protection/>
    </xf>
    <xf numFmtId="178" fontId="12" fillId="0" borderId="32" xfId="68" applyNumberFormat="1" applyFont="1" applyFill="1" applyBorder="1" applyProtection="1">
      <alignment/>
      <protection/>
    </xf>
    <xf numFmtId="0" fontId="15" fillId="0" borderId="10" xfId="68" applyFont="1" applyFill="1" applyBorder="1" applyProtection="1">
      <alignment/>
      <protection/>
    </xf>
    <xf numFmtId="3" fontId="15" fillId="0" borderId="12" xfId="68" applyNumberFormat="1" applyFont="1" applyFill="1" applyBorder="1" applyProtection="1">
      <alignment/>
      <protection/>
    </xf>
    <xf numFmtId="0" fontId="20" fillId="0" borderId="0" xfId="68" applyFont="1" applyFill="1" applyProtection="1">
      <alignment/>
      <protection/>
    </xf>
    <xf numFmtId="3" fontId="15" fillId="0" borderId="33" xfId="68" applyNumberFormat="1" applyFont="1" applyFill="1" applyBorder="1" applyProtection="1">
      <alignment/>
      <protection/>
    </xf>
    <xf numFmtId="0" fontId="5" fillId="0" borderId="0" xfId="68" applyFont="1" applyFill="1" applyProtection="1">
      <alignment/>
      <protection/>
    </xf>
    <xf numFmtId="0" fontId="24" fillId="0" borderId="24" xfId="0" applyFont="1" applyBorder="1" applyAlignment="1" applyProtection="1">
      <alignment/>
      <protection/>
    </xf>
    <xf numFmtId="1" fontId="5" fillId="0" borderId="11" xfId="0" applyNumberFormat="1" applyFont="1" applyBorder="1" applyAlignment="1" applyProtection="1">
      <alignment/>
      <protection/>
    </xf>
    <xf numFmtId="0" fontId="5" fillId="0" borderId="24" xfId="0" applyFont="1" applyBorder="1" applyAlignment="1" applyProtection="1">
      <alignment/>
      <protection/>
    </xf>
    <xf numFmtId="2" fontId="5" fillId="0" borderId="11" xfId="0" applyNumberFormat="1" applyFont="1" applyBorder="1" applyAlignment="1" applyProtection="1">
      <alignment/>
      <protection/>
    </xf>
    <xf numFmtId="169" fontId="5" fillId="0" borderId="0" xfId="0" applyNumberFormat="1" applyFont="1" applyAlignment="1" applyProtection="1">
      <alignment/>
      <protection/>
    </xf>
    <xf numFmtId="1" fontId="5" fillId="0" borderId="10" xfId="0" applyNumberFormat="1" applyFont="1" applyBorder="1" applyAlignment="1" applyProtection="1">
      <alignment/>
      <protection/>
    </xf>
    <xf numFmtId="14" fontId="5" fillId="0" borderId="0" xfId="0" applyNumberFormat="1" applyFont="1" applyAlignment="1" applyProtection="1">
      <alignment/>
      <protection/>
    </xf>
    <xf numFmtId="3" fontId="5" fillId="0" borderId="10" xfId="0" applyNumberFormat="1" applyFont="1" applyBorder="1" applyAlignment="1" applyProtection="1">
      <alignment/>
      <protection/>
    </xf>
    <xf numFmtId="3" fontId="5" fillId="0" borderId="0" xfId="0" applyNumberFormat="1" applyFont="1" applyAlignment="1" applyProtection="1">
      <alignment/>
      <protection/>
    </xf>
    <xf numFmtId="3" fontId="5" fillId="0" borderId="10" xfId="61" applyNumberFormat="1" applyFont="1" applyBorder="1" applyAlignment="1" applyProtection="1">
      <alignment/>
      <protection/>
    </xf>
    <xf numFmtId="3" fontId="5" fillId="0" borderId="11" xfId="0" applyNumberFormat="1" applyFont="1" applyBorder="1" applyAlignment="1" applyProtection="1">
      <alignment/>
      <protection/>
    </xf>
    <xf numFmtId="3" fontId="5" fillId="0" borderId="24" xfId="0" applyNumberFormat="1" applyFont="1" applyBorder="1" applyAlignment="1" applyProtection="1">
      <alignment/>
      <protection/>
    </xf>
    <xf numFmtId="164" fontId="5" fillId="0" borderId="10" xfId="0" applyNumberFormat="1" applyFont="1" applyBorder="1" applyAlignment="1" applyProtection="1">
      <alignment/>
      <protection/>
    </xf>
    <xf numFmtId="1" fontId="6" fillId="0" borderId="0" xfId="0" applyNumberFormat="1" applyFont="1" applyAlignment="1" applyProtection="1">
      <alignment/>
      <protection/>
    </xf>
    <xf numFmtId="0" fontId="6" fillId="0" borderId="0" xfId="0" applyFont="1" applyAlignment="1" applyProtection="1">
      <alignment horizontal="left"/>
      <protection/>
    </xf>
    <xf numFmtId="2" fontId="6" fillId="0" borderId="17" xfId="0" applyNumberFormat="1" applyFont="1" applyBorder="1" applyAlignment="1" applyProtection="1">
      <alignment/>
      <protection/>
    </xf>
    <xf numFmtId="0" fontId="5" fillId="0" borderId="11" xfId="0" applyFont="1" applyBorder="1" applyAlignment="1" applyProtection="1">
      <alignment/>
      <protection/>
    </xf>
    <xf numFmtId="0" fontId="5" fillId="0" borderId="28" xfId="0" applyFont="1" applyBorder="1" applyAlignment="1" applyProtection="1">
      <alignment/>
      <protection/>
    </xf>
    <xf numFmtId="2" fontId="5" fillId="0" borderId="18" xfId="70" applyNumberFormat="1" applyFill="1" applyBorder="1" applyAlignment="1" applyProtection="1">
      <alignment horizontal="center"/>
      <protection/>
    </xf>
    <xf numFmtId="2" fontId="5" fillId="0" borderId="17" xfId="70" applyNumberFormat="1" applyFill="1" applyBorder="1" applyAlignment="1" applyProtection="1">
      <alignment horizontal="center"/>
      <protection/>
    </xf>
    <xf numFmtId="10" fontId="5" fillId="0" borderId="18" xfId="70" applyNumberFormat="1" applyFill="1" applyBorder="1" applyAlignment="1" applyProtection="1">
      <alignment horizontal="center"/>
      <protection/>
    </xf>
    <xf numFmtId="175" fontId="5" fillId="0" borderId="18" xfId="70" applyNumberFormat="1" applyFill="1" applyBorder="1" applyAlignment="1" applyProtection="1">
      <alignment horizontal="center"/>
      <protection/>
    </xf>
    <xf numFmtId="1" fontId="5" fillId="0" borderId="17" xfId="70" applyNumberFormat="1" applyFill="1" applyBorder="1" applyAlignment="1" applyProtection="1">
      <alignment horizontal="center"/>
      <protection/>
    </xf>
    <xf numFmtId="0" fontId="12" fillId="0" borderId="23" xfId="68" applyFont="1" applyFill="1" applyBorder="1" applyProtection="1">
      <alignment/>
      <protection/>
    </xf>
    <xf numFmtId="9" fontId="12" fillId="0" borderId="23" xfId="64" applyFont="1" applyFill="1" applyBorder="1" applyAlignment="1" applyProtection="1" quotePrefix="1">
      <alignment horizontal="center"/>
      <protection/>
    </xf>
    <xf numFmtId="0" fontId="12" fillId="0" borderId="28" xfId="68" applyFont="1" applyFill="1" applyBorder="1" applyProtection="1">
      <alignment/>
      <protection/>
    </xf>
    <xf numFmtId="9" fontId="12" fillId="0" borderId="28" xfId="64" applyFont="1" applyFill="1" applyBorder="1" applyAlignment="1" applyProtection="1" quotePrefix="1">
      <alignment horizontal="center"/>
      <protection/>
    </xf>
    <xf numFmtId="0" fontId="12" fillId="0" borderId="14" xfId="68" applyFont="1" applyFill="1" applyBorder="1" applyProtection="1">
      <alignment/>
      <protection/>
    </xf>
    <xf numFmtId="0" fontId="12" fillId="0" borderId="0" xfId="68" applyFont="1" applyFill="1" applyBorder="1" applyProtection="1">
      <alignment/>
      <protection/>
    </xf>
    <xf numFmtId="0" fontId="12" fillId="0" borderId="17" xfId="68" applyFont="1" applyFill="1" applyBorder="1" applyProtection="1">
      <alignment/>
      <protection/>
    </xf>
    <xf numFmtId="0" fontId="12" fillId="0" borderId="29" xfId="68" applyFont="1" applyFill="1" applyBorder="1" applyProtection="1">
      <alignment/>
      <protection/>
    </xf>
    <xf numFmtId="9" fontId="15" fillId="0" borderId="28" xfId="64" applyFont="1" applyFill="1" applyBorder="1" applyAlignment="1" applyProtection="1" quotePrefix="1">
      <alignment horizontal="right"/>
      <protection/>
    </xf>
    <xf numFmtId="167" fontId="15" fillId="0" borderId="10" xfId="61" applyNumberFormat="1" applyFont="1" applyFill="1" applyBorder="1" applyAlignment="1" applyProtection="1">
      <alignment/>
      <protection/>
    </xf>
    <xf numFmtId="167" fontId="12" fillId="0" borderId="10" xfId="61" applyNumberFormat="1" applyFont="1" applyFill="1" applyBorder="1" applyAlignment="1" applyProtection="1">
      <alignment/>
      <protection/>
    </xf>
    <xf numFmtId="0" fontId="5" fillId="0" borderId="18" xfId="70" applyFont="1" applyBorder="1" applyProtection="1">
      <alignment/>
      <protection/>
    </xf>
    <xf numFmtId="0" fontId="5" fillId="0" borderId="20" xfId="70" applyFont="1" applyBorder="1" applyProtection="1">
      <alignment/>
      <protection/>
    </xf>
    <xf numFmtId="0" fontId="5" fillId="0" borderId="15" xfId="70" applyFont="1" applyBorder="1" applyProtection="1">
      <alignment/>
      <protection/>
    </xf>
    <xf numFmtId="0" fontId="5" fillId="0" borderId="18" xfId="70" applyFill="1" applyBorder="1" applyProtection="1">
      <alignment/>
      <protection/>
    </xf>
    <xf numFmtId="0" fontId="5" fillId="0" borderId="20" xfId="70" applyFill="1" applyBorder="1" applyProtection="1">
      <alignment/>
      <protection/>
    </xf>
    <xf numFmtId="0" fontId="5" fillId="0" borderId="10" xfId="70" applyBorder="1" applyAlignment="1" applyProtection="1">
      <alignment horizontal="left" vertical="center"/>
      <protection/>
    </xf>
    <xf numFmtId="167" fontId="5" fillId="0" borderId="20" xfId="61" applyNumberFormat="1" applyFont="1" applyFill="1" applyBorder="1" applyAlignment="1" applyProtection="1">
      <alignment/>
      <protection/>
    </xf>
    <xf numFmtId="2" fontId="5" fillId="0" borderId="17" xfId="0" applyNumberFormat="1" applyFont="1" applyFill="1" applyBorder="1" applyAlignment="1" applyProtection="1">
      <alignment/>
      <protection/>
    </xf>
    <xf numFmtId="173" fontId="5" fillId="11" borderId="24" xfId="0" applyNumberFormat="1" applyFont="1" applyFill="1" applyBorder="1" applyAlignment="1" applyProtection="1">
      <alignment horizontal="left"/>
      <protection locked="0"/>
    </xf>
    <xf numFmtId="167" fontId="5" fillId="11" borderId="20" xfId="61" applyNumberFormat="1" applyFont="1" applyFill="1" applyBorder="1" applyAlignment="1" applyProtection="1">
      <alignment/>
      <protection locked="0"/>
    </xf>
    <xf numFmtId="167" fontId="5" fillId="11" borderId="10" xfId="61" applyNumberFormat="1" applyFont="1" applyFill="1" applyBorder="1" applyAlignment="1" applyProtection="1">
      <alignment/>
      <protection locked="0"/>
    </xf>
    <xf numFmtId="2" fontId="5" fillId="11" borderId="20" xfId="0" applyNumberFormat="1" applyFont="1" applyFill="1" applyBorder="1" applyAlignment="1" applyProtection="1">
      <alignment/>
      <protection locked="0"/>
    </xf>
    <xf numFmtId="2" fontId="5" fillId="11" borderId="10" xfId="0" applyNumberFormat="1" applyFont="1" applyFill="1" applyBorder="1" applyAlignment="1" applyProtection="1">
      <alignment/>
      <protection locked="0"/>
    </xf>
    <xf numFmtId="167" fontId="15" fillId="0" borderId="22" xfId="61" applyNumberFormat="1" applyFont="1" applyBorder="1" applyAlignment="1" applyProtection="1">
      <alignment/>
      <protection/>
    </xf>
    <xf numFmtId="0" fontId="5" fillId="0" borderId="0" xfId="0" applyFont="1" applyAlignment="1">
      <alignment/>
    </xf>
    <xf numFmtId="167" fontId="5" fillId="11" borderId="10" xfId="54" applyFont="1" applyFill="1" applyBorder="1" applyAlignment="1" applyProtection="1">
      <alignment/>
      <protection locked="0"/>
    </xf>
    <xf numFmtId="0" fontId="5" fillId="11" borderId="10" xfId="0" applyFont="1" applyFill="1" applyBorder="1" applyAlignment="1" applyProtection="1">
      <alignment/>
      <protection locked="0"/>
    </xf>
    <xf numFmtId="173" fontId="5" fillId="11" borderId="10" xfId="0" applyNumberFormat="1" applyFont="1" applyFill="1" applyBorder="1" applyAlignment="1" applyProtection="1">
      <alignment horizontal="left"/>
      <protection locked="0"/>
    </xf>
    <xf numFmtId="0" fontId="5" fillId="11" borderId="10" xfId="0" applyFont="1" applyFill="1" applyBorder="1" applyAlignment="1" applyProtection="1">
      <alignment horizontal="left"/>
      <protection locked="0"/>
    </xf>
    <xf numFmtId="1" fontId="5" fillId="11" borderId="10" xfId="0" applyNumberFormat="1" applyFont="1" applyFill="1" applyBorder="1" applyAlignment="1" applyProtection="1">
      <alignment/>
      <protection locked="0"/>
    </xf>
    <xf numFmtId="2" fontId="5" fillId="11" borderId="18" xfId="70" applyNumberFormat="1" applyFill="1" applyBorder="1" applyAlignment="1" applyProtection="1">
      <alignment horizontal="center"/>
      <protection locked="0"/>
    </xf>
    <xf numFmtId="2" fontId="5" fillId="11" borderId="17" xfId="70" applyNumberFormat="1" applyFill="1" applyBorder="1" applyAlignment="1" applyProtection="1">
      <alignment horizontal="center"/>
      <protection locked="0"/>
    </xf>
    <xf numFmtId="2" fontId="5" fillId="11" borderId="18" xfId="70" applyNumberFormat="1" applyFont="1" applyFill="1" applyBorder="1" applyAlignment="1" applyProtection="1">
      <alignment horizontal="center"/>
      <protection locked="0"/>
    </xf>
    <xf numFmtId="2" fontId="5" fillId="11" borderId="17" xfId="70" applyNumberFormat="1" applyFont="1" applyFill="1" applyBorder="1" applyAlignment="1" applyProtection="1">
      <alignment horizontal="center"/>
      <protection locked="0"/>
    </xf>
    <xf numFmtId="2" fontId="5" fillId="11" borderId="20" xfId="70" applyNumberFormat="1" applyFill="1" applyBorder="1" applyAlignment="1" applyProtection="1">
      <alignment horizontal="center"/>
      <protection locked="0"/>
    </xf>
    <xf numFmtId="10" fontId="5" fillId="11" borderId="18" xfId="70" applyNumberFormat="1" applyFill="1" applyBorder="1" applyAlignment="1" applyProtection="1">
      <alignment horizontal="center"/>
      <protection locked="0"/>
    </xf>
    <xf numFmtId="175" fontId="5" fillId="11" borderId="18" xfId="70" applyNumberFormat="1" applyFill="1" applyBorder="1" applyAlignment="1" applyProtection="1">
      <alignment horizontal="center"/>
      <protection locked="0"/>
    </xf>
    <xf numFmtId="1" fontId="5" fillId="11" borderId="17" xfId="70" applyNumberFormat="1" applyFill="1" applyBorder="1" applyAlignment="1" applyProtection="1">
      <alignment horizontal="center"/>
      <protection locked="0"/>
    </xf>
    <xf numFmtId="173" fontId="5" fillId="11" borderId="10" xfId="0" applyNumberFormat="1" applyFont="1" applyFill="1" applyBorder="1" applyAlignment="1" applyProtection="1">
      <alignment/>
      <protection locked="0"/>
    </xf>
    <xf numFmtId="3" fontId="12" fillId="11" borderId="10" xfId="68" applyNumberFormat="1" applyFont="1" applyFill="1" applyBorder="1" applyProtection="1">
      <alignment/>
      <protection locked="0"/>
    </xf>
    <xf numFmtId="0" fontId="5" fillId="11" borderId="18" xfId="70" applyFont="1" applyFill="1" applyBorder="1" applyAlignment="1" applyProtection="1">
      <alignment horizontal="left"/>
      <protection locked="0"/>
    </xf>
    <xf numFmtId="0" fontId="12" fillId="0" borderId="10" xfId="68" applyFont="1" applyFill="1" applyBorder="1" applyAlignment="1" applyProtection="1">
      <alignment vertical="top" wrapText="1"/>
      <protection/>
    </xf>
    <xf numFmtId="167" fontId="15" fillId="0" borderId="20" xfId="61" applyNumberFormat="1" applyFont="1" applyFill="1" applyBorder="1" applyAlignment="1" applyProtection="1">
      <alignment wrapText="1"/>
      <protection/>
    </xf>
    <xf numFmtId="3" fontId="12" fillId="0" borderId="20" xfId="68" applyNumberFormat="1" applyFont="1" applyFill="1" applyBorder="1" applyProtection="1">
      <alignment/>
      <protection/>
    </xf>
    <xf numFmtId="3" fontId="12" fillId="0" borderId="34" xfId="68" applyNumberFormat="1" applyFont="1" applyFill="1" applyBorder="1" applyProtection="1">
      <alignment/>
      <protection/>
    </xf>
    <xf numFmtId="3" fontId="12" fillId="0" borderId="35" xfId="68" applyNumberFormat="1" applyFont="1" applyFill="1" applyBorder="1" applyProtection="1">
      <alignment/>
      <protection/>
    </xf>
    <xf numFmtId="0" fontId="15" fillId="0" borderId="36" xfId="68" applyFont="1" applyFill="1" applyBorder="1" applyProtection="1">
      <alignment/>
      <protection/>
    </xf>
    <xf numFmtId="167" fontId="15" fillId="0" borderId="36" xfId="61" applyNumberFormat="1" applyFont="1" applyFill="1" applyBorder="1" applyAlignment="1" applyProtection="1">
      <alignment/>
      <protection/>
    </xf>
    <xf numFmtId="0" fontId="12" fillId="0" borderId="22" xfId="68" applyFont="1" applyFill="1" applyBorder="1" applyProtection="1">
      <alignment/>
      <protection/>
    </xf>
    <xf numFmtId="167" fontId="12" fillId="0" borderId="22" xfId="61" applyNumberFormat="1" applyFont="1" applyFill="1" applyBorder="1" applyAlignment="1" applyProtection="1">
      <alignment/>
      <protection/>
    </xf>
    <xf numFmtId="3" fontId="12" fillId="0" borderId="19" xfId="68" applyNumberFormat="1" applyFont="1" applyFill="1" applyBorder="1" applyProtection="1">
      <alignment/>
      <protection/>
    </xf>
    <xf numFmtId="0" fontId="12" fillId="0" borderId="20" xfId="68" applyFont="1" applyFill="1" applyBorder="1" applyProtection="1">
      <alignment/>
      <protection/>
    </xf>
    <xf numFmtId="167" fontId="12" fillId="0" borderId="20" xfId="61" applyNumberFormat="1" applyFont="1" applyFill="1" applyBorder="1" applyAlignment="1" applyProtection="1">
      <alignment/>
      <protection/>
    </xf>
    <xf numFmtId="0" fontId="15" fillId="0" borderId="37" xfId="68" applyFont="1" applyFill="1" applyBorder="1" applyProtection="1">
      <alignment/>
      <protection/>
    </xf>
    <xf numFmtId="167" fontId="15" fillId="0" borderId="37" xfId="61" applyNumberFormat="1" applyFont="1" applyFill="1" applyBorder="1" applyAlignment="1" applyProtection="1">
      <alignment/>
      <protection/>
    </xf>
    <xf numFmtId="167" fontId="5" fillId="0" borderId="18" xfId="61" applyNumberFormat="1" applyFont="1" applyFill="1" applyBorder="1" applyAlignment="1" applyProtection="1">
      <alignment/>
      <protection/>
    </xf>
    <xf numFmtId="0" fontId="5" fillId="0" borderId="18" xfId="0" applyFont="1" applyBorder="1" applyAlignment="1" applyProtection="1">
      <alignment/>
      <protection/>
    </xf>
    <xf numFmtId="0" fontId="12" fillId="0" borderId="20" xfId="68" applyFont="1" applyFill="1" applyBorder="1" applyAlignment="1" applyProtection="1">
      <alignment wrapText="1"/>
      <protection/>
    </xf>
    <xf numFmtId="0" fontId="12" fillId="0" borderId="0" xfId="70" applyFont="1" applyFill="1" applyBorder="1" applyAlignment="1" applyProtection="1">
      <alignment horizontal="center"/>
      <protection/>
    </xf>
    <xf numFmtId="0" fontId="5" fillId="0" borderId="17" xfId="70" applyFont="1" applyBorder="1" applyAlignment="1" applyProtection="1">
      <alignment horizontal="centerContinuous" vertical="center"/>
      <protection/>
    </xf>
    <xf numFmtId="167" fontId="6" fillId="0" borderId="15" xfId="61" applyNumberFormat="1" applyFont="1" applyBorder="1" applyAlignment="1" applyProtection="1">
      <alignment/>
      <protection/>
    </xf>
    <xf numFmtId="0" fontId="15" fillId="0" borderId="0" xfId="0" applyFont="1" applyAlignment="1">
      <alignment/>
    </xf>
    <xf numFmtId="0" fontId="26" fillId="0" borderId="0" xfId="0" applyFont="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0" xfId="0" applyFont="1" applyBorder="1" applyAlignment="1">
      <alignment/>
    </xf>
    <xf numFmtId="0" fontId="5" fillId="0" borderId="42" xfId="0" applyFont="1" applyBorder="1" applyAlignment="1">
      <alignment/>
    </xf>
    <xf numFmtId="167" fontId="5" fillId="0" borderId="0" xfId="61" applyNumberFormat="1" applyFont="1" applyBorder="1" applyAlignment="1">
      <alignment/>
    </xf>
    <xf numFmtId="0" fontId="5" fillId="0" borderId="43" xfId="0" applyFont="1" applyBorder="1" applyAlignment="1">
      <alignment/>
    </xf>
    <xf numFmtId="0" fontId="5" fillId="0" borderId="44" xfId="0" applyFont="1" applyBorder="1" applyAlignment="1">
      <alignment/>
    </xf>
    <xf numFmtId="0" fontId="5" fillId="0" borderId="45" xfId="0" applyFont="1" applyBorder="1" applyAlignment="1">
      <alignment/>
    </xf>
    <xf numFmtId="0" fontId="5" fillId="0" borderId="46" xfId="0" applyFont="1" applyBorder="1" applyAlignment="1">
      <alignment/>
    </xf>
    <xf numFmtId="0" fontId="5" fillId="0" borderId="47" xfId="0" applyFont="1" applyBorder="1" applyAlignment="1">
      <alignment/>
    </xf>
    <xf numFmtId="0" fontId="5" fillId="0" borderId="48" xfId="0" applyFont="1" applyBorder="1" applyAlignment="1">
      <alignment/>
    </xf>
    <xf numFmtId="0" fontId="5" fillId="0" borderId="49" xfId="0" applyFont="1" applyBorder="1" applyAlignment="1">
      <alignment/>
    </xf>
    <xf numFmtId="0" fontId="5" fillId="0" borderId="50" xfId="0" applyFont="1" applyBorder="1" applyAlignment="1">
      <alignment/>
    </xf>
    <xf numFmtId="0" fontId="5" fillId="0" borderId="51" xfId="0" applyFont="1" applyBorder="1" applyAlignment="1">
      <alignment/>
    </xf>
    <xf numFmtId="0" fontId="5" fillId="0" borderId="52" xfId="0" applyFont="1" applyBorder="1" applyAlignment="1">
      <alignment/>
    </xf>
    <xf numFmtId="0" fontId="5" fillId="0" borderId="53" xfId="0" applyFont="1" applyBorder="1" applyAlignment="1">
      <alignment/>
    </xf>
    <xf numFmtId="0" fontId="5" fillId="0" borderId="10" xfId="0" applyFont="1" applyBorder="1" applyAlignment="1">
      <alignment/>
    </xf>
    <xf numFmtId="0" fontId="5" fillId="0" borderId="54" xfId="0" applyFont="1" applyBorder="1" applyAlignment="1">
      <alignment/>
    </xf>
    <xf numFmtId="0" fontId="5" fillId="0" borderId="55" xfId="0" applyFont="1" applyBorder="1" applyAlignment="1">
      <alignment/>
    </xf>
    <xf numFmtId="0" fontId="6" fillId="0" borderId="54" xfId="0" applyFont="1" applyBorder="1" applyAlignment="1">
      <alignment/>
    </xf>
    <xf numFmtId="0" fontId="6" fillId="0" borderId="55" xfId="0" applyFont="1" applyBorder="1" applyAlignment="1">
      <alignment/>
    </xf>
    <xf numFmtId="0" fontId="5" fillId="0" borderId="56" xfId="0" applyFont="1" applyBorder="1" applyAlignment="1">
      <alignment/>
    </xf>
    <xf numFmtId="0" fontId="5" fillId="0" borderId="57" xfId="0" applyFont="1" applyBorder="1" applyAlignment="1">
      <alignment/>
    </xf>
    <xf numFmtId="167" fontId="5" fillId="0" borderId="42" xfId="61" applyNumberFormat="1" applyFont="1" applyBorder="1" applyAlignment="1">
      <alignment/>
    </xf>
    <xf numFmtId="1" fontId="5" fillId="0" borderId="10" xfId="0" applyNumberFormat="1" applyFont="1" applyBorder="1" applyAlignment="1">
      <alignment/>
    </xf>
    <xf numFmtId="9" fontId="5" fillId="0" borderId="0" xfId="64" applyFont="1" applyBorder="1" applyAlignment="1">
      <alignment/>
    </xf>
    <xf numFmtId="9" fontId="5" fillId="0" borderId="0" xfId="0" applyNumberFormat="1" applyFont="1" applyBorder="1" applyAlignment="1">
      <alignment/>
    </xf>
    <xf numFmtId="0" fontId="6" fillId="0" borderId="58" xfId="0" applyFont="1" applyBorder="1" applyAlignment="1">
      <alignment/>
    </xf>
    <xf numFmtId="0" fontId="6" fillId="0" borderId="59" xfId="0" applyFont="1" applyBorder="1" applyAlignment="1">
      <alignment/>
    </xf>
    <xf numFmtId="167" fontId="6" fillId="0" borderId="60" xfId="61" applyNumberFormat="1" applyFont="1" applyBorder="1" applyAlignment="1">
      <alignment/>
    </xf>
    <xf numFmtId="0" fontId="5" fillId="0" borderId="61" xfId="0" applyFont="1" applyBorder="1" applyAlignment="1">
      <alignment/>
    </xf>
    <xf numFmtId="0" fontId="5" fillId="0" borderId="20" xfId="0" applyFont="1" applyBorder="1" applyAlignment="1">
      <alignment/>
    </xf>
    <xf numFmtId="1" fontId="5" fillId="0" borderId="20" xfId="0" applyNumberFormat="1" applyFont="1" applyBorder="1" applyAlignment="1">
      <alignment/>
    </xf>
    <xf numFmtId="0" fontId="5" fillId="0" borderId="62" xfId="0" applyFont="1" applyBorder="1" applyAlignment="1">
      <alignment/>
    </xf>
    <xf numFmtId="0" fontId="6" fillId="0" borderId="63" xfId="0" applyFont="1" applyBorder="1" applyAlignment="1">
      <alignment/>
    </xf>
    <xf numFmtId="1" fontId="5" fillId="0" borderId="55" xfId="0" applyNumberFormat="1" applyFont="1" applyBorder="1" applyAlignment="1">
      <alignment/>
    </xf>
    <xf numFmtId="0" fontId="5" fillId="0" borderId="63" xfId="0" applyFont="1" applyBorder="1" applyAlignment="1">
      <alignment/>
    </xf>
    <xf numFmtId="0" fontId="15" fillId="0" borderId="64" xfId="0" applyFont="1" applyBorder="1" applyAlignment="1">
      <alignment/>
    </xf>
    <xf numFmtId="0" fontId="5" fillId="0" borderId="65" xfId="0" applyFont="1" applyBorder="1" applyAlignment="1">
      <alignment/>
    </xf>
    <xf numFmtId="0" fontId="5" fillId="0" borderId="25" xfId="0" applyFont="1" applyBorder="1" applyAlignment="1">
      <alignment/>
    </xf>
    <xf numFmtId="0" fontId="6" fillId="0" borderId="65" xfId="0" applyFont="1" applyBorder="1" applyAlignment="1">
      <alignment/>
    </xf>
    <xf numFmtId="0" fontId="6" fillId="0" borderId="25" xfId="0" applyFont="1" applyBorder="1" applyAlignment="1">
      <alignment/>
    </xf>
    <xf numFmtId="0" fontId="15" fillId="0" borderId="65" xfId="0" applyFont="1" applyBorder="1" applyAlignment="1">
      <alignment/>
    </xf>
    <xf numFmtId="0" fontId="15" fillId="0" borderId="25" xfId="0" applyFont="1" applyBorder="1" applyAlignment="1">
      <alignment/>
    </xf>
    <xf numFmtId="0" fontId="15" fillId="0" borderId="43" xfId="0" applyFont="1" applyBorder="1" applyAlignment="1">
      <alignment/>
    </xf>
    <xf numFmtId="0" fontId="15" fillId="0" borderId="44" xfId="0" applyFont="1" applyBorder="1" applyAlignment="1">
      <alignment/>
    </xf>
    <xf numFmtId="0" fontId="5" fillId="0" borderId="66" xfId="0" applyFont="1" applyBorder="1" applyAlignment="1">
      <alignment/>
    </xf>
    <xf numFmtId="0" fontId="5" fillId="0" borderId="23" xfId="0" applyFont="1" applyBorder="1" applyAlignment="1">
      <alignment/>
    </xf>
    <xf numFmtId="0" fontId="5" fillId="0" borderId="67" xfId="0" applyFont="1" applyBorder="1" applyAlignment="1">
      <alignment/>
    </xf>
    <xf numFmtId="2" fontId="5" fillId="0" borderId="23" xfId="0" applyNumberFormat="1" applyFont="1" applyBorder="1" applyAlignment="1">
      <alignment/>
    </xf>
    <xf numFmtId="0" fontId="15" fillId="0" borderId="47" xfId="0" applyFont="1" applyBorder="1" applyAlignment="1">
      <alignment/>
    </xf>
    <xf numFmtId="167" fontId="15" fillId="0" borderId="47" xfId="61" applyNumberFormat="1" applyFont="1" applyBorder="1" applyAlignment="1">
      <alignment/>
    </xf>
    <xf numFmtId="0" fontId="5" fillId="0" borderId="23" xfId="70" applyBorder="1" applyProtection="1">
      <alignment/>
      <protection/>
    </xf>
    <xf numFmtId="0" fontId="5" fillId="0" borderId="23" xfId="70" applyFont="1" applyBorder="1" applyAlignment="1" applyProtection="1">
      <alignment vertical="center" wrapText="1"/>
      <protection/>
    </xf>
    <xf numFmtId="0" fontId="5" fillId="0" borderId="18" xfId="70" applyFont="1" applyFill="1" applyBorder="1" applyAlignment="1" applyProtection="1">
      <alignment horizontal="left"/>
      <protection/>
    </xf>
    <xf numFmtId="9" fontId="5" fillId="11" borderId="18" xfId="64" applyFont="1" applyFill="1" applyBorder="1" applyAlignment="1" applyProtection="1">
      <alignment horizontal="center"/>
      <protection locked="0"/>
    </xf>
    <xf numFmtId="0" fontId="5" fillId="0" borderId="18" xfId="70" applyFont="1" applyBorder="1" applyAlignment="1" applyProtection="1">
      <alignment horizontal="centerContinuous" vertical="center"/>
      <protection/>
    </xf>
    <xf numFmtId="0" fontId="6" fillId="0" borderId="39" xfId="70" applyFont="1" applyBorder="1" applyProtection="1">
      <alignment/>
      <protection/>
    </xf>
    <xf numFmtId="0" fontId="6" fillId="0" borderId="38" xfId="70" applyFont="1" applyBorder="1" applyProtection="1">
      <alignment/>
      <protection/>
    </xf>
    <xf numFmtId="0" fontId="6" fillId="0" borderId="43" xfId="70" applyFont="1" applyBorder="1" applyProtection="1">
      <alignment/>
      <protection/>
    </xf>
    <xf numFmtId="0" fontId="5" fillId="0" borderId="11" xfId="70" applyFont="1" applyBorder="1" applyProtection="1">
      <alignment/>
      <protection/>
    </xf>
    <xf numFmtId="0" fontId="5" fillId="0" borderId="25" xfId="70" applyBorder="1" applyProtection="1">
      <alignment/>
      <protection/>
    </xf>
    <xf numFmtId="9" fontId="5" fillId="11" borderId="10" xfId="64" applyFont="1" applyFill="1" applyBorder="1" applyAlignment="1" applyProtection="1">
      <alignment horizontal="center"/>
      <protection locked="0"/>
    </xf>
    <xf numFmtId="169" fontId="15" fillId="0" borderId="44" xfId="0" applyNumberFormat="1" applyFont="1" applyBorder="1" applyAlignment="1">
      <alignment/>
    </xf>
    <xf numFmtId="3" fontId="15" fillId="0" borderId="37" xfId="68" applyNumberFormat="1" applyFont="1" applyFill="1" applyBorder="1" applyProtection="1">
      <alignment/>
      <protection/>
    </xf>
    <xf numFmtId="3" fontId="15" fillId="0" borderId="68" xfId="68" applyNumberFormat="1" applyFont="1" applyFill="1" applyBorder="1" applyProtection="1">
      <alignment/>
      <protection/>
    </xf>
    <xf numFmtId="3" fontId="15" fillId="0" borderId="69" xfId="68" applyNumberFormat="1" applyFont="1" applyFill="1" applyBorder="1" applyProtection="1">
      <alignment/>
      <protection/>
    </xf>
    <xf numFmtId="17" fontId="15" fillId="0" borderId="23" xfId="68" applyNumberFormat="1" applyFont="1" applyFill="1" applyBorder="1" applyAlignment="1" applyProtection="1">
      <alignment horizontal="left"/>
      <protection/>
    </xf>
    <xf numFmtId="173" fontId="17" fillId="0" borderId="68" xfId="0" applyNumberFormat="1" applyFont="1" applyBorder="1" applyAlignment="1" applyProtection="1">
      <alignment horizontal="left"/>
      <protection/>
    </xf>
    <xf numFmtId="167" fontId="17" fillId="0" borderId="37" xfId="54" applyFont="1" applyBorder="1" applyAlignment="1" applyProtection="1">
      <alignment/>
      <protection/>
    </xf>
    <xf numFmtId="2" fontId="17" fillId="0" borderId="37" xfId="0" applyNumberFormat="1" applyFont="1" applyBorder="1" applyAlignment="1" applyProtection="1">
      <alignment/>
      <protection/>
    </xf>
    <xf numFmtId="173" fontId="5" fillId="0" borderId="23" xfId="0" applyNumberFormat="1" applyFont="1" applyFill="1" applyBorder="1" applyAlignment="1" applyProtection="1">
      <alignment horizontal="left"/>
      <protection/>
    </xf>
    <xf numFmtId="167" fontId="5" fillId="11" borderId="15" xfId="54" applyFont="1" applyFill="1" applyBorder="1" applyAlignment="1" applyProtection="1">
      <alignment/>
      <protection locked="0"/>
    </xf>
    <xf numFmtId="173" fontId="28" fillId="0" borderId="26" xfId="0" applyNumberFormat="1" applyFont="1" applyBorder="1" applyAlignment="1" applyProtection="1">
      <alignment horizontal="left"/>
      <protection/>
    </xf>
    <xf numFmtId="167" fontId="28" fillId="0" borderId="22" xfId="54" applyFont="1" applyBorder="1" applyAlignment="1" applyProtection="1">
      <alignment/>
      <protection/>
    </xf>
    <xf numFmtId="2" fontId="28" fillId="0" borderId="22" xfId="0" applyNumberFormat="1" applyFont="1" applyBorder="1" applyAlignment="1" applyProtection="1">
      <alignment/>
      <protection/>
    </xf>
    <xf numFmtId="167" fontId="6" fillId="0" borderId="10" xfId="54" applyFont="1" applyFill="1" applyBorder="1" applyAlignment="1" applyProtection="1">
      <alignment/>
      <protection/>
    </xf>
    <xf numFmtId="0" fontId="5" fillId="0" borderId="16" xfId="0" applyFont="1" applyBorder="1" applyAlignment="1" applyProtection="1">
      <alignment horizontal="center"/>
      <protection/>
    </xf>
    <xf numFmtId="0" fontId="5" fillId="0" borderId="13" xfId="0" applyFont="1" applyBorder="1" applyAlignment="1" applyProtection="1">
      <alignment horizontal="center"/>
      <protection/>
    </xf>
    <xf numFmtId="173" fontId="5" fillId="0" borderId="10" xfId="0" applyNumberFormat="1" applyFont="1" applyBorder="1" applyAlignment="1" applyProtection="1">
      <alignment horizontal="left"/>
      <protection/>
    </xf>
    <xf numFmtId="0" fontId="29" fillId="0" borderId="36" xfId="0" applyFont="1" applyBorder="1" applyAlignment="1" applyProtection="1">
      <alignment/>
      <protection/>
    </xf>
    <xf numFmtId="167" fontId="28" fillId="0" borderId="36" xfId="61" applyNumberFormat="1" applyFont="1" applyBorder="1" applyAlignment="1" applyProtection="1">
      <alignment/>
      <protection/>
    </xf>
    <xf numFmtId="0" fontId="5" fillId="0" borderId="11" xfId="0" applyFont="1" applyFill="1" applyBorder="1" applyAlignment="1" applyProtection="1">
      <alignment/>
      <protection/>
    </xf>
    <xf numFmtId="167" fontId="5" fillId="0" borderId="24" xfId="61" applyNumberFormat="1" applyFont="1" applyBorder="1" applyAlignment="1" applyProtection="1">
      <alignment/>
      <protection/>
    </xf>
    <xf numFmtId="0" fontId="5" fillId="11" borderId="20" xfId="0" applyFont="1" applyFill="1" applyBorder="1" applyAlignment="1" applyProtection="1">
      <alignment/>
      <protection locked="0"/>
    </xf>
    <xf numFmtId="0" fontId="13" fillId="0" borderId="23" xfId="0" applyFont="1" applyBorder="1" applyAlignment="1" applyProtection="1">
      <alignment/>
      <protection/>
    </xf>
    <xf numFmtId="2" fontId="5" fillId="0" borderId="0" xfId="0" applyNumberFormat="1" applyFont="1" applyFill="1" applyBorder="1" applyAlignment="1" applyProtection="1">
      <alignment/>
      <protection/>
    </xf>
    <xf numFmtId="167" fontId="28" fillId="0" borderId="70" xfId="61" applyNumberFormat="1" applyFont="1" applyBorder="1" applyAlignment="1" applyProtection="1">
      <alignment horizontal="right"/>
      <protection/>
    </xf>
    <xf numFmtId="1" fontId="5" fillId="0" borderId="0" xfId="70" applyNumberFormat="1" applyProtection="1">
      <alignment/>
      <protection/>
    </xf>
    <xf numFmtId="0" fontId="15" fillId="0" borderId="0" xfId="70" applyFont="1" applyProtection="1">
      <alignment/>
      <protection/>
    </xf>
    <xf numFmtId="17" fontId="15" fillId="0" borderId="0" xfId="70" applyNumberFormat="1" applyFont="1" applyAlignment="1" applyProtection="1">
      <alignment horizontal="center"/>
      <protection/>
    </xf>
    <xf numFmtId="0" fontId="15" fillId="0" borderId="0" xfId="70" applyFont="1" applyAlignment="1" applyProtection="1">
      <alignment horizontal="center"/>
      <protection/>
    </xf>
    <xf numFmtId="17" fontId="15" fillId="0" borderId="0" xfId="70" applyNumberFormat="1" applyFont="1" applyAlignment="1" applyProtection="1">
      <alignment horizontal="left"/>
      <protection/>
    </xf>
    <xf numFmtId="0" fontId="5" fillId="40" borderId="0" xfId="70" applyFill="1" applyProtection="1">
      <alignment/>
      <protection/>
    </xf>
    <xf numFmtId="2" fontId="6" fillId="0" borderId="18" xfId="70" applyNumberFormat="1" applyFont="1" applyBorder="1" applyProtection="1">
      <alignment/>
      <protection/>
    </xf>
    <xf numFmtId="167" fontId="5" fillId="0" borderId="10" xfId="61" applyNumberFormat="1" applyFont="1" applyBorder="1" applyAlignment="1" applyProtection="1">
      <alignment/>
      <protection/>
    </xf>
    <xf numFmtId="0" fontId="12" fillId="0" borderId="10" xfId="70" applyFont="1" applyFill="1" applyBorder="1" applyAlignment="1" applyProtection="1">
      <alignment horizontal="center"/>
      <protection/>
    </xf>
    <xf numFmtId="167" fontId="6" fillId="0" borderId="71" xfId="61" applyNumberFormat="1" applyFont="1" applyBorder="1" applyAlignment="1" applyProtection="1">
      <alignment/>
      <protection/>
    </xf>
    <xf numFmtId="1" fontId="5" fillId="0" borderId="23" xfId="70" applyNumberFormat="1" applyFont="1" applyBorder="1" applyAlignment="1" applyProtection="1">
      <alignment vertical="center" wrapText="1"/>
      <protection/>
    </xf>
    <xf numFmtId="1" fontId="5" fillId="0" borderId="23" xfId="70" applyNumberFormat="1" applyFill="1" applyBorder="1" applyAlignment="1" applyProtection="1">
      <alignment horizontal="center"/>
      <protection/>
    </xf>
    <xf numFmtId="0" fontId="6" fillId="0" borderId="44" xfId="70" applyFont="1" applyBorder="1" applyProtection="1">
      <alignment/>
      <protection/>
    </xf>
    <xf numFmtId="0" fontId="6" fillId="0" borderId="70" xfId="70" applyFont="1" applyBorder="1" applyProtection="1">
      <alignment/>
      <protection/>
    </xf>
    <xf numFmtId="167" fontId="6" fillId="0" borderId="72" xfId="61" applyNumberFormat="1" applyFont="1" applyBorder="1" applyAlignment="1" applyProtection="1">
      <alignment/>
      <protection/>
    </xf>
    <xf numFmtId="1" fontId="5" fillId="0" borderId="15" xfId="70" applyNumberFormat="1" applyFont="1" applyBorder="1" applyAlignment="1" applyProtection="1">
      <alignment horizontal="center" vertical="center"/>
      <protection/>
    </xf>
    <xf numFmtId="1" fontId="5" fillId="0" borderId="18" xfId="70" applyNumberFormat="1" applyFont="1" applyBorder="1" applyAlignment="1" applyProtection="1">
      <alignment horizontal="center" vertical="center"/>
      <protection/>
    </xf>
    <xf numFmtId="0" fontId="5" fillId="0" borderId="17" xfId="70" applyFont="1" applyBorder="1" applyAlignment="1" applyProtection="1">
      <alignment horizontal="center"/>
      <protection/>
    </xf>
    <xf numFmtId="1" fontId="5" fillId="0" borderId="20" xfId="70" applyNumberFormat="1" applyFont="1" applyBorder="1" applyAlignment="1" applyProtection="1">
      <alignment horizontal="center" vertical="center"/>
      <protection/>
    </xf>
    <xf numFmtId="0" fontId="5" fillId="0" borderId="29" xfId="70" applyFont="1" applyBorder="1" applyAlignment="1" applyProtection="1">
      <alignment horizontal="center"/>
      <protection/>
    </xf>
    <xf numFmtId="176" fontId="5" fillId="0" borderId="18" xfId="70" applyNumberFormat="1" applyFont="1" applyBorder="1" applyAlignment="1" applyProtection="1">
      <alignment horizontal="right"/>
      <protection/>
    </xf>
    <xf numFmtId="180" fontId="5" fillId="0" borderId="18" xfId="70" applyNumberFormat="1" applyFill="1" applyBorder="1" applyAlignment="1" applyProtection="1">
      <alignment horizontal="center"/>
      <protection/>
    </xf>
    <xf numFmtId="0" fontId="31" fillId="40" borderId="0" xfId="70" applyFont="1" applyFill="1" applyProtection="1">
      <alignment/>
      <protection/>
    </xf>
    <xf numFmtId="1" fontId="5" fillId="0" borderId="18" xfId="70" applyNumberFormat="1" applyFill="1" applyBorder="1" applyAlignment="1" applyProtection="1">
      <alignment horizontal="center"/>
      <protection/>
    </xf>
    <xf numFmtId="1" fontId="5" fillId="0" borderId="10" xfId="70" applyNumberFormat="1" applyBorder="1" applyAlignment="1" applyProtection="1">
      <alignment horizontal="center" vertical="center"/>
      <protection/>
    </xf>
    <xf numFmtId="175" fontId="5" fillId="0" borderId="10" xfId="70" applyNumberFormat="1" applyFont="1" applyBorder="1" applyAlignment="1" applyProtection="1">
      <alignment horizontal="center" vertical="center"/>
      <protection/>
    </xf>
    <xf numFmtId="176" fontId="5" fillId="0" borderId="10" xfId="70" applyNumberFormat="1" applyBorder="1" applyAlignment="1" applyProtection="1">
      <alignment horizontal="right" vertical="center"/>
      <protection/>
    </xf>
    <xf numFmtId="2" fontId="6" fillId="0" borderId="10" xfId="70" applyNumberFormat="1" applyFont="1" applyBorder="1" applyAlignment="1" applyProtection="1">
      <alignment horizontal="center" vertical="center"/>
      <protection/>
    </xf>
    <xf numFmtId="0" fontId="5" fillId="40" borderId="0" xfId="70" applyFill="1" applyAlignment="1" applyProtection="1">
      <alignment horizontal="center" vertical="center"/>
      <protection/>
    </xf>
    <xf numFmtId="177" fontId="6" fillId="0" borderId="73" xfId="70" applyNumberFormat="1" applyFont="1" applyBorder="1" applyAlignment="1" applyProtection="1">
      <alignment horizontal="right"/>
      <protection/>
    </xf>
    <xf numFmtId="1" fontId="5" fillId="40" borderId="0" xfId="70" applyNumberFormat="1" applyFill="1" applyProtection="1">
      <alignment/>
      <protection/>
    </xf>
    <xf numFmtId="2" fontId="5" fillId="0" borderId="20" xfId="70" applyNumberFormat="1" applyBorder="1" applyAlignment="1" applyProtection="1">
      <alignment horizontal="center" vertical="center"/>
      <protection/>
    </xf>
    <xf numFmtId="167" fontId="5" fillId="11" borderId="10" xfId="61" applyNumberFormat="1" applyFont="1" applyFill="1" applyBorder="1" applyAlignment="1" applyProtection="1">
      <alignment horizontal="right"/>
      <protection locked="0"/>
    </xf>
    <xf numFmtId="177" fontId="5" fillId="11" borderId="18" xfId="55" applyNumberFormat="1" applyFont="1" applyFill="1" applyBorder="1" applyAlignment="1" applyProtection="1">
      <alignment horizontal="right"/>
      <protection locked="0"/>
    </xf>
    <xf numFmtId="1" fontId="5" fillId="11" borderId="18" xfId="70" applyNumberFormat="1" applyFont="1" applyFill="1" applyBorder="1" applyAlignment="1" applyProtection="1">
      <alignment horizontal="center"/>
      <protection locked="0"/>
    </xf>
    <xf numFmtId="1" fontId="5" fillId="11" borderId="15" xfId="70" applyNumberFormat="1" applyFont="1" applyFill="1" applyBorder="1" applyAlignment="1" applyProtection="1">
      <alignment horizontal="center"/>
      <protection locked="0"/>
    </xf>
    <xf numFmtId="2" fontId="5" fillId="11" borderId="0" xfId="70" applyNumberFormat="1" applyFill="1" applyAlignment="1" applyProtection="1">
      <alignment horizontal="center"/>
      <protection locked="0"/>
    </xf>
    <xf numFmtId="1" fontId="5" fillId="11" borderId="17" xfId="70" applyNumberFormat="1" applyFont="1" applyFill="1" applyBorder="1" applyAlignment="1" applyProtection="1">
      <alignment horizontal="center"/>
      <protection locked="0"/>
    </xf>
    <xf numFmtId="1" fontId="5" fillId="11" borderId="16" xfId="70" applyNumberFormat="1" applyFill="1" applyBorder="1" applyAlignment="1" applyProtection="1">
      <alignment horizontal="center"/>
      <protection locked="0"/>
    </xf>
    <xf numFmtId="1" fontId="5" fillId="11" borderId="0" xfId="70" applyNumberFormat="1" applyFill="1" applyBorder="1" applyAlignment="1" applyProtection="1">
      <alignment horizontal="center"/>
      <protection locked="0"/>
    </xf>
    <xf numFmtId="1" fontId="5" fillId="11" borderId="19" xfId="70" applyNumberFormat="1" applyFill="1" applyBorder="1" applyAlignment="1" applyProtection="1">
      <alignment horizontal="center"/>
      <protection locked="0"/>
    </xf>
    <xf numFmtId="1" fontId="5" fillId="11" borderId="20" xfId="70" applyNumberFormat="1" applyFont="1" applyFill="1" applyBorder="1" applyAlignment="1" applyProtection="1">
      <alignment horizontal="center"/>
      <protection locked="0"/>
    </xf>
    <xf numFmtId="179" fontId="12" fillId="0" borderId="10" xfId="68" applyNumberFormat="1" applyFont="1" applyFill="1" applyBorder="1" applyAlignment="1" applyProtection="1">
      <alignment horizontal="center"/>
      <protection/>
    </xf>
    <xf numFmtId="179" fontId="12" fillId="41" borderId="10" xfId="68" applyNumberFormat="1" applyFont="1" applyFill="1" applyBorder="1" applyAlignment="1" applyProtection="1">
      <alignment horizontal="center"/>
      <protection/>
    </xf>
    <xf numFmtId="0" fontId="26" fillId="0" borderId="0" xfId="0" applyFont="1" applyAlignment="1" applyProtection="1">
      <alignment/>
      <protection/>
    </xf>
    <xf numFmtId="0" fontId="15" fillId="0" borderId="0" xfId="0" applyFont="1" applyBorder="1" applyAlignment="1" applyProtection="1">
      <alignment/>
      <protection/>
    </xf>
    <xf numFmtId="167" fontId="15" fillId="0" borderId="0" xfId="0" applyNumberFormat="1" applyFont="1" applyBorder="1" applyAlignment="1" applyProtection="1">
      <alignment/>
      <protection/>
    </xf>
    <xf numFmtId="0" fontId="5" fillId="0" borderId="74" xfId="0" applyFont="1" applyBorder="1" applyAlignment="1" applyProtection="1">
      <alignment/>
      <protection/>
    </xf>
    <xf numFmtId="173" fontId="6" fillId="0" borderId="11" xfId="0" applyNumberFormat="1" applyFont="1" applyFill="1" applyBorder="1" applyAlignment="1" applyProtection="1">
      <alignment horizontal="left"/>
      <protection/>
    </xf>
    <xf numFmtId="2" fontId="5" fillId="0" borderId="0" xfId="70" applyNumberFormat="1" applyProtection="1">
      <alignment/>
      <protection/>
    </xf>
    <xf numFmtId="1" fontId="31" fillId="0" borderId="0" xfId="70" applyNumberFormat="1" applyFont="1" applyBorder="1" applyAlignment="1" applyProtection="1">
      <alignment horizontal="center" vertical="center"/>
      <protection/>
    </xf>
    <xf numFmtId="170" fontId="5" fillId="0" borderId="0" xfId="70" applyNumberFormat="1" applyProtection="1">
      <alignment/>
      <protection/>
    </xf>
    <xf numFmtId="170" fontId="12" fillId="11" borderId="10" xfId="70" applyNumberFormat="1" applyFont="1" applyFill="1" applyBorder="1" applyAlignment="1" applyProtection="1">
      <alignment horizontal="center"/>
      <protection locked="0"/>
    </xf>
    <xf numFmtId="173" fontId="5" fillId="0" borderId="10" xfId="0" applyNumberFormat="1" applyFont="1" applyBorder="1" applyAlignment="1" applyProtection="1">
      <alignment horizontal="centerContinuous"/>
      <protection/>
    </xf>
    <xf numFmtId="1" fontId="5" fillId="11" borderId="20" xfId="0" applyNumberFormat="1" applyFont="1" applyFill="1" applyBorder="1" applyAlignment="1" applyProtection="1">
      <alignment/>
      <protection locked="0"/>
    </xf>
    <xf numFmtId="0" fontId="5" fillId="0" borderId="75" xfId="0" applyFont="1" applyBorder="1" applyAlignment="1">
      <alignment/>
    </xf>
    <xf numFmtId="1" fontId="5" fillId="11" borderId="18" xfId="0" applyNumberFormat="1" applyFont="1" applyFill="1" applyBorder="1" applyAlignment="1" applyProtection="1">
      <alignment/>
      <protection locked="0"/>
    </xf>
    <xf numFmtId="0" fontId="5" fillId="0" borderId="15" xfId="0" applyFont="1" applyBorder="1" applyAlignment="1">
      <alignment/>
    </xf>
    <xf numFmtId="1" fontId="5" fillId="0" borderId="15" xfId="0" applyNumberFormat="1" applyFont="1" applyBorder="1" applyAlignment="1">
      <alignment/>
    </xf>
    <xf numFmtId="0" fontId="5" fillId="0" borderId="76" xfId="0" applyFont="1" applyBorder="1" applyAlignment="1">
      <alignment/>
    </xf>
    <xf numFmtId="0" fontId="5" fillId="0" borderId="77" xfId="0" applyFont="1" applyBorder="1" applyAlignment="1">
      <alignment/>
    </xf>
    <xf numFmtId="1" fontId="5" fillId="0" borderId="52" xfId="0" applyNumberFormat="1" applyFont="1" applyBorder="1" applyAlignment="1">
      <alignment/>
    </xf>
    <xf numFmtId="0" fontId="5" fillId="0" borderId="78" xfId="0" applyFont="1" applyBorder="1" applyAlignment="1">
      <alignment/>
    </xf>
    <xf numFmtId="2" fontId="5" fillId="11" borderId="59" xfId="0" applyNumberFormat="1" applyFont="1" applyFill="1" applyBorder="1" applyAlignment="1" applyProtection="1">
      <alignment/>
      <protection locked="0"/>
    </xf>
    <xf numFmtId="1" fontId="6" fillId="11" borderId="59" xfId="0" applyNumberFormat="1" applyFont="1" applyFill="1" applyBorder="1" applyAlignment="1" applyProtection="1">
      <alignment/>
      <protection locked="0"/>
    </xf>
    <xf numFmtId="2" fontId="5" fillId="11" borderId="60" xfId="0" applyNumberFormat="1" applyFont="1" applyFill="1" applyBorder="1" applyAlignment="1" applyProtection="1">
      <alignment/>
      <protection locked="0"/>
    </xf>
    <xf numFmtId="0" fontId="6" fillId="0" borderId="23" xfId="0" applyFont="1" applyBorder="1" applyAlignment="1">
      <alignment/>
    </xf>
    <xf numFmtId="9" fontId="5" fillId="11" borderId="25" xfId="0" applyNumberFormat="1" applyFont="1" applyFill="1" applyBorder="1" applyAlignment="1" applyProtection="1">
      <alignment/>
      <protection locked="0"/>
    </xf>
    <xf numFmtId="0" fontId="5" fillId="0" borderId="28" xfId="0" applyFont="1" applyBorder="1" applyAlignment="1">
      <alignment/>
    </xf>
    <xf numFmtId="9" fontId="5" fillId="11" borderId="23" xfId="0" applyNumberFormat="1" applyFont="1" applyFill="1" applyBorder="1" applyAlignment="1" applyProtection="1">
      <alignment/>
      <protection locked="0"/>
    </xf>
    <xf numFmtId="1" fontId="5" fillId="11" borderId="0" xfId="0" applyNumberFormat="1" applyFont="1" applyFill="1" applyBorder="1" applyAlignment="1" applyProtection="1">
      <alignment/>
      <protection locked="0"/>
    </xf>
    <xf numFmtId="1" fontId="5" fillId="11" borderId="23" xfId="0" applyNumberFormat="1" applyFont="1" applyFill="1" applyBorder="1" applyAlignment="1" applyProtection="1">
      <alignment/>
      <protection locked="0"/>
    </xf>
    <xf numFmtId="3" fontId="5" fillId="0" borderId="0" xfId="0" applyNumberFormat="1" applyFont="1" applyBorder="1" applyAlignment="1">
      <alignment/>
    </xf>
    <xf numFmtId="0" fontId="15" fillId="0" borderId="79" xfId="0" applyFont="1" applyBorder="1" applyAlignment="1" applyProtection="1">
      <alignment/>
      <protection/>
    </xf>
    <xf numFmtId="0" fontId="15" fillId="0" borderId="46" xfId="0" applyFont="1" applyBorder="1" applyAlignment="1" applyProtection="1">
      <alignment/>
      <protection/>
    </xf>
    <xf numFmtId="167" fontId="28" fillId="0" borderId="36" xfId="54" applyFont="1" applyBorder="1" applyAlignment="1" applyProtection="1">
      <alignment/>
      <protection/>
    </xf>
    <xf numFmtId="1" fontId="5" fillId="0" borderId="20" xfId="0" applyNumberFormat="1" applyFont="1" applyBorder="1" applyAlignment="1" applyProtection="1">
      <alignment horizontal="right"/>
      <protection/>
    </xf>
    <xf numFmtId="173" fontId="5" fillId="0" borderId="20" xfId="0" applyNumberFormat="1" applyFont="1" applyBorder="1" applyAlignment="1" applyProtection="1">
      <alignment horizontal="center"/>
      <protection/>
    </xf>
    <xf numFmtId="1" fontId="6" fillId="0" borderId="11" xfId="0" applyNumberFormat="1" applyFont="1" applyBorder="1" applyAlignment="1" applyProtection="1">
      <alignment horizontal="center"/>
      <protection/>
    </xf>
    <xf numFmtId="173" fontId="5" fillId="0" borderId="19" xfId="0" applyNumberFormat="1" applyFont="1" applyFill="1" applyBorder="1" applyAlignment="1" applyProtection="1">
      <alignment horizontal="left"/>
      <protection/>
    </xf>
    <xf numFmtId="173" fontId="31" fillId="0" borderId="13" xfId="0" applyNumberFormat="1" applyFont="1" applyBorder="1" applyAlignment="1" applyProtection="1">
      <alignment horizontal="left"/>
      <protection/>
    </xf>
    <xf numFmtId="0" fontId="5" fillId="0" borderId="18" xfId="0" applyFont="1" applyBorder="1" applyAlignment="1" applyProtection="1">
      <alignment horizontal="right"/>
      <protection/>
    </xf>
    <xf numFmtId="0" fontId="5" fillId="0" borderId="16" xfId="0" applyFont="1" applyBorder="1" applyAlignment="1" applyProtection="1">
      <alignment horizontal="right"/>
      <protection/>
    </xf>
    <xf numFmtId="181" fontId="5" fillId="11" borderId="0" xfId="0" applyNumberFormat="1" applyFont="1" applyFill="1" applyBorder="1" applyAlignment="1" applyProtection="1">
      <alignment/>
      <protection locked="0"/>
    </xf>
    <xf numFmtId="0" fontId="5" fillId="0" borderId="29" xfId="0" applyFont="1" applyBorder="1" applyAlignment="1">
      <alignment/>
    </xf>
    <xf numFmtId="0" fontId="28" fillId="0" borderId="0" xfId="0" applyFont="1" applyAlignment="1">
      <alignment/>
    </xf>
    <xf numFmtId="9" fontId="5" fillId="0" borderId="19" xfId="0" applyNumberFormat="1" applyFont="1" applyBorder="1" applyAlignment="1">
      <alignment/>
    </xf>
    <xf numFmtId="0" fontId="5" fillId="0" borderId="11" xfId="0" applyFont="1" applyBorder="1" applyAlignment="1">
      <alignment/>
    </xf>
    <xf numFmtId="0" fontId="5" fillId="0" borderId="24" xfId="0" applyFont="1" applyBorder="1" applyAlignment="1">
      <alignment/>
    </xf>
    <xf numFmtId="0" fontId="5" fillId="0" borderId="11" xfId="0" applyFont="1" applyBorder="1" applyAlignment="1">
      <alignment horizontal="center" wrapText="1"/>
    </xf>
    <xf numFmtId="0" fontId="6" fillId="0" borderId="19" xfId="0" applyFont="1" applyBorder="1" applyAlignment="1">
      <alignment/>
    </xf>
    <xf numFmtId="0" fontId="5" fillId="0" borderId="0" xfId="0" applyFont="1" applyAlignment="1">
      <alignment wrapText="1"/>
    </xf>
    <xf numFmtId="0" fontId="31" fillId="0" borderId="0" xfId="0" applyFont="1" applyAlignment="1">
      <alignment/>
    </xf>
    <xf numFmtId="9" fontId="5" fillId="11" borderId="15" xfId="0" applyNumberFormat="1" applyFont="1" applyFill="1" applyBorder="1" applyAlignment="1" applyProtection="1">
      <alignment/>
      <protection locked="0"/>
    </xf>
    <xf numFmtId="9" fontId="5" fillId="11" borderId="18" xfId="0" applyNumberFormat="1" applyFont="1" applyFill="1" applyBorder="1" applyAlignment="1" applyProtection="1">
      <alignment/>
      <protection locked="0"/>
    </xf>
    <xf numFmtId="9" fontId="5" fillId="11" borderId="20" xfId="0" applyNumberFormat="1" applyFont="1" applyFill="1" applyBorder="1" applyAlignment="1" applyProtection="1">
      <alignment/>
      <protection locked="0"/>
    </xf>
    <xf numFmtId="0" fontId="5" fillId="11" borderId="10" xfId="0" applyNumberFormat="1" applyFont="1" applyFill="1" applyBorder="1" applyAlignment="1" applyProtection="1">
      <alignment horizontal="center"/>
      <protection locked="0"/>
    </xf>
    <xf numFmtId="9" fontId="12" fillId="0" borderId="15" xfId="68" applyNumberFormat="1" applyFont="1" applyFill="1" applyBorder="1" applyAlignment="1" applyProtection="1">
      <alignment horizontal="center"/>
      <protection/>
    </xf>
    <xf numFmtId="9" fontId="12" fillId="0" borderId="18" xfId="68" applyNumberFormat="1" applyFont="1" applyFill="1" applyBorder="1" applyAlignment="1" applyProtection="1">
      <alignment horizontal="center"/>
      <protection/>
    </xf>
    <xf numFmtId="9" fontId="12" fillId="0" borderId="20" xfId="68" applyNumberFormat="1" applyFont="1" applyFill="1" applyBorder="1" applyAlignment="1" applyProtection="1">
      <alignment horizontal="center"/>
      <protection/>
    </xf>
    <xf numFmtId="0" fontId="0" fillId="0" borderId="17" xfId="0" applyBorder="1" applyAlignment="1">
      <alignment/>
    </xf>
    <xf numFmtId="0" fontId="0" fillId="0" borderId="29" xfId="0" applyBorder="1" applyAlignment="1">
      <alignment/>
    </xf>
    <xf numFmtId="0" fontId="0" fillId="0" borderId="14" xfId="0" applyBorder="1" applyAlignment="1">
      <alignment/>
    </xf>
    <xf numFmtId="0" fontId="0" fillId="0" borderId="28" xfId="0" applyBorder="1" applyAlignment="1">
      <alignment/>
    </xf>
    <xf numFmtId="1" fontId="6" fillId="0" borderId="10" xfId="0" applyNumberFormat="1" applyFont="1" applyBorder="1" applyAlignment="1" applyProtection="1">
      <alignment horizontal="center"/>
      <protection/>
    </xf>
    <xf numFmtId="173" fontId="5" fillId="0" borderId="13" xfId="0" applyNumberFormat="1" applyFont="1" applyBorder="1" applyAlignment="1" applyProtection="1">
      <alignment horizontal="center"/>
      <protection/>
    </xf>
    <xf numFmtId="0" fontId="0" fillId="0" borderId="80" xfId="0" applyBorder="1" applyAlignment="1">
      <alignment/>
    </xf>
    <xf numFmtId="173" fontId="5" fillId="0" borderId="16" xfId="0" applyNumberFormat="1" applyFont="1" applyBorder="1" applyAlignment="1" applyProtection="1">
      <alignment/>
      <protection/>
    </xf>
    <xf numFmtId="173" fontId="5" fillId="0" borderId="16" xfId="0" applyNumberFormat="1" applyFont="1" applyFill="1" applyBorder="1" applyAlignment="1" applyProtection="1" quotePrefix="1">
      <alignment/>
      <protection/>
    </xf>
    <xf numFmtId="0" fontId="5" fillId="0" borderId="16" xfId="0" applyFont="1" applyBorder="1" applyAlignment="1">
      <alignment/>
    </xf>
    <xf numFmtId="0" fontId="15" fillId="0" borderId="26" xfId="0" applyFont="1" applyBorder="1" applyAlignment="1" quotePrefix="1">
      <alignment/>
    </xf>
    <xf numFmtId="0" fontId="0" fillId="0" borderId="27" xfId="0" applyBorder="1" applyAlignment="1">
      <alignment/>
    </xf>
    <xf numFmtId="173" fontId="5" fillId="0" borderId="13" xfId="0" applyNumberFormat="1" applyFont="1" applyBorder="1" applyAlignment="1" applyProtection="1">
      <alignment/>
      <protection/>
    </xf>
    <xf numFmtId="0" fontId="0" fillId="0" borderId="0" xfId="0" applyBorder="1" applyAlignment="1">
      <alignment/>
    </xf>
    <xf numFmtId="0" fontId="0" fillId="0" borderId="23" xfId="0" applyBorder="1" applyAlignment="1">
      <alignment/>
    </xf>
    <xf numFmtId="173" fontId="6" fillId="0" borderId="13" xfId="0" applyNumberFormat="1" applyFont="1" applyFill="1" applyBorder="1" applyAlignment="1" applyProtection="1">
      <alignment/>
      <protection/>
    </xf>
    <xf numFmtId="0" fontId="5" fillId="0" borderId="19" xfId="0" applyFont="1" applyFill="1" applyBorder="1" applyAlignment="1" applyProtection="1" quotePrefix="1">
      <alignment/>
      <protection/>
    </xf>
    <xf numFmtId="0" fontId="5" fillId="0" borderId="19" xfId="0" applyFont="1" applyBorder="1" applyAlignment="1" applyProtection="1">
      <alignment/>
      <protection/>
    </xf>
    <xf numFmtId="0" fontId="5" fillId="0" borderId="20" xfId="0" applyFont="1" applyBorder="1" applyAlignment="1" applyProtection="1">
      <alignment/>
      <protection/>
    </xf>
    <xf numFmtId="0" fontId="5" fillId="0" borderId="16" xfId="0" applyFont="1" applyBorder="1" applyAlignment="1">
      <alignment/>
    </xf>
    <xf numFmtId="0" fontId="5" fillId="41" borderId="13" xfId="0" applyFont="1" applyFill="1" applyBorder="1" applyAlignment="1">
      <alignment/>
    </xf>
    <xf numFmtId="0" fontId="5" fillId="41" borderId="28" xfId="0" applyFont="1" applyFill="1" applyBorder="1" applyAlignment="1">
      <alignment/>
    </xf>
    <xf numFmtId="0" fontId="28" fillId="41" borderId="16" xfId="0" applyFont="1" applyFill="1" applyBorder="1" applyAlignment="1">
      <alignment/>
    </xf>
    <xf numFmtId="0" fontId="5" fillId="41" borderId="0" xfId="0" applyFont="1" applyFill="1" applyBorder="1" applyAlignment="1">
      <alignment/>
    </xf>
    <xf numFmtId="0" fontId="5" fillId="41" borderId="16" xfId="0" applyFont="1" applyFill="1" applyBorder="1" applyAlignment="1">
      <alignment/>
    </xf>
    <xf numFmtId="0" fontId="6" fillId="41" borderId="16" xfId="0" applyFont="1" applyFill="1" applyBorder="1" applyAlignment="1">
      <alignment/>
    </xf>
    <xf numFmtId="0" fontId="6" fillId="41" borderId="0" xfId="0" applyFont="1" applyFill="1" applyBorder="1" applyAlignment="1">
      <alignment/>
    </xf>
    <xf numFmtId="0" fontId="5" fillId="0" borderId="14" xfId="0" applyFont="1" applyBorder="1" applyAlignment="1" applyProtection="1">
      <alignment/>
      <protection/>
    </xf>
    <xf numFmtId="167" fontId="5" fillId="11" borderId="15" xfId="61" applyNumberFormat="1" applyFont="1" applyFill="1" applyBorder="1" applyAlignment="1" applyProtection="1">
      <alignment/>
      <protection locked="0"/>
    </xf>
    <xf numFmtId="167" fontId="6" fillId="0" borderId="10" xfId="61" applyNumberFormat="1" applyFont="1" applyBorder="1" applyAlignment="1" applyProtection="1">
      <alignment/>
      <protection/>
    </xf>
    <xf numFmtId="0" fontId="5" fillId="0" borderId="20" xfId="0" applyFont="1" applyBorder="1" applyAlignment="1" applyProtection="1">
      <alignment horizontal="center" vertical="top" wrapText="1"/>
      <protection/>
    </xf>
    <xf numFmtId="0" fontId="5" fillId="11" borderId="16" xfId="0" applyFont="1" applyFill="1" applyBorder="1" applyAlignment="1" applyProtection="1">
      <alignment/>
      <protection locked="0"/>
    </xf>
    <xf numFmtId="167" fontId="5" fillId="0" borderId="17" xfId="61" applyNumberFormat="1" applyFont="1" applyBorder="1" applyAlignment="1" applyProtection="1">
      <alignment/>
      <protection/>
    </xf>
    <xf numFmtId="0" fontId="5" fillId="11" borderId="81" xfId="0" applyFont="1" applyFill="1" applyBorder="1" applyAlignment="1" applyProtection="1">
      <alignment/>
      <protection locked="0"/>
    </xf>
    <xf numFmtId="167" fontId="5" fillId="0" borderId="74" xfId="61" applyNumberFormat="1" applyFont="1" applyBorder="1" applyAlignment="1" applyProtection="1">
      <alignment/>
      <protection/>
    </xf>
    <xf numFmtId="0" fontId="15" fillId="0" borderId="82" xfId="0" applyFont="1" applyBorder="1" applyAlignment="1" applyProtection="1">
      <alignment horizontal="left"/>
      <protection/>
    </xf>
    <xf numFmtId="182" fontId="15" fillId="0" borderId="83" xfId="0" applyNumberFormat="1" applyFont="1" applyBorder="1" applyAlignment="1" applyProtection="1">
      <alignment/>
      <protection/>
    </xf>
    <xf numFmtId="0" fontId="15" fillId="0" borderId="19" xfId="0" applyFont="1" applyBorder="1" applyAlignment="1" applyProtection="1">
      <alignment horizontal="left"/>
      <protection/>
    </xf>
    <xf numFmtId="0" fontId="15" fillId="0" borderId="23" xfId="0" applyFont="1" applyBorder="1" applyAlignment="1" applyProtection="1">
      <alignment/>
      <protection/>
    </xf>
    <xf numFmtId="167" fontId="15" fillId="0" borderId="29" xfId="0" applyNumberFormat="1" applyFont="1" applyBorder="1" applyAlignment="1" applyProtection="1">
      <alignment/>
      <protection/>
    </xf>
    <xf numFmtId="0" fontId="15" fillId="0" borderId="11" xfId="0" applyFont="1" applyBorder="1" applyAlignment="1">
      <alignment/>
    </xf>
    <xf numFmtId="0" fontId="15" fillId="0" borderId="10" xfId="0" applyFont="1" applyBorder="1" applyAlignment="1">
      <alignment/>
    </xf>
    <xf numFmtId="0" fontId="6" fillId="0" borderId="19" xfId="0" applyFont="1" applyBorder="1" applyAlignment="1" applyProtection="1">
      <alignment/>
      <protection/>
    </xf>
    <xf numFmtId="173" fontId="6" fillId="0" borderId="13" xfId="0" applyNumberFormat="1" applyFont="1" applyFill="1" applyBorder="1" applyAlignment="1" applyProtection="1">
      <alignment horizontal="left"/>
      <protection/>
    </xf>
    <xf numFmtId="173" fontId="13" fillId="0" borderId="14" xfId="0" applyNumberFormat="1" applyFont="1" applyBorder="1" applyAlignment="1" applyProtection="1" quotePrefix="1">
      <alignment horizontal="right"/>
      <protection/>
    </xf>
    <xf numFmtId="173" fontId="13" fillId="0" borderId="24" xfId="0" applyNumberFormat="1" applyFont="1" applyBorder="1" applyAlignment="1" applyProtection="1">
      <alignment horizontal="right"/>
      <protection/>
    </xf>
    <xf numFmtId="173" fontId="5" fillId="0" borderId="0" xfId="0" applyNumberFormat="1" applyFont="1" applyBorder="1" applyAlignment="1" applyProtection="1">
      <alignment horizontal="right"/>
      <protection/>
    </xf>
    <xf numFmtId="167" fontId="5" fillId="11" borderId="11" xfId="61" applyNumberFormat="1" applyFont="1" applyFill="1" applyBorder="1" applyAlignment="1" applyProtection="1">
      <alignment/>
      <protection locked="0"/>
    </xf>
    <xf numFmtId="167" fontId="5" fillId="11" borderId="24" xfId="61" applyNumberFormat="1" applyFont="1" applyFill="1" applyBorder="1" applyAlignment="1" applyProtection="1">
      <alignment/>
      <protection locked="0"/>
    </xf>
    <xf numFmtId="2" fontId="5" fillId="0" borderId="18" xfId="0" applyNumberFormat="1" applyFont="1" applyBorder="1" applyAlignment="1" applyProtection="1">
      <alignment/>
      <protection/>
    </xf>
    <xf numFmtId="173" fontId="5" fillId="0" borderId="16" xfId="0" applyNumberFormat="1" applyFont="1" applyBorder="1" applyAlignment="1" applyProtection="1" quotePrefix="1">
      <alignment/>
      <protection/>
    </xf>
    <xf numFmtId="173" fontId="6" fillId="0" borderId="13" xfId="0" applyNumberFormat="1" applyFont="1" applyBorder="1" applyAlignment="1" applyProtection="1" quotePrefix="1">
      <alignment/>
      <protection/>
    </xf>
    <xf numFmtId="3" fontId="5" fillId="0" borderId="15" xfId="0" applyNumberFormat="1" applyFont="1" applyBorder="1" applyAlignment="1">
      <alignment/>
    </xf>
    <xf numFmtId="3" fontId="5" fillId="0" borderId="18" xfId="0" applyNumberFormat="1" applyFont="1" applyBorder="1" applyAlignment="1">
      <alignment/>
    </xf>
    <xf numFmtId="3" fontId="5" fillId="0" borderId="20" xfId="0" applyNumberFormat="1" applyFont="1" applyBorder="1" applyAlignment="1">
      <alignment/>
    </xf>
    <xf numFmtId="3" fontId="5" fillId="0" borderId="16" xfId="0" applyNumberFormat="1" applyFont="1" applyBorder="1" applyAlignment="1">
      <alignment/>
    </xf>
    <xf numFmtId="3" fontId="5" fillId="0" borderId="19" xfId="0" applyNumberFormat="1" applyFont="1" applyBorder="1" applyAlignment="1">
      <alignment/>
    </xf>
    <xf numFmtId="1" fontId="5" fillId="0" borderId="18" xfId="0" applyNumberFormat="1" applyFont="1" applyBorder="1" applyAlignment="1">
      <alignment/>
    </xf>
    <xf numFmtId="1" fontId="6" fillId="0" borderId="15" xfId="0" applyNumberFormat="1" applyFont="1" applyBorder="1" applyAlignment="1" applyProtection="1">
      <alignment/>
      <protection/>
    </xf>
    <xf numFmtId="1" fontId="6" fillId="0" borderId="22" xfId="0" applyNumberFormat="1" applyFont="1" applyBorder="1" applyAlignment="1" applyProtection="1">
      <alignment/>
      <protection/>
    </xf>
    <xf numFmtId="1" fontId="5" fillId="0" borderId="20" xfId="0" applyNumberFormat="1" applyFont="1" applyFill="1" applyBorder="1" applyAlignment="1" applyProtection="1">
      <alignment/>
      <protection/>
    </xf>
    <xf numFmtId="1" fontId="5" fillId="0" borderId="15" xfId="0" applyNumberFormat="1" applyFont="1" applyFill="1" applyBorder="1" applyAlignment="1" applyProtection="1">
      <alignment/>
      <protection/>
    </xf>
    <xf numFmtId="1" fontId="5" fillId="0" borderId="18" xfId="0" applyNumberFormat="1" applyFont="1" applyFill="1" applyBorder="1" applyAlignment="1" applyProtection="1">
      <alignment/>
      <protection/>
    </xf>
    <xf numFmtId="1" fontId="6" fillId="0" borderId="18" xfId="0" applyNumberFormat="1" applyFont="1" applyBorder="1" applyAlignment="1" applyProtection="1">
      <alignment/>
      <protection/>
    </xf>
    <xf numFmtId="0" fontId="14" fillId="0" borderId="0" xfId="68" applyFont="1" applyFill="1" applyAlignment="1" applyProtection="1">
      <alignment horizontal="center"/>
      <protection/>
    </xf>
    <xf numFmtId="17" fontId="14" fillId="0" borderId="0" xfId="68" applyNumberFormat="1" applyFont="1" applyFill="1" applyAlignment="1" applyProtection="1">
      <alignment horizontal="center"/>
      <protection/>
    </xf>
    <xf numFmtId="9" fontId="15" fillId="0" borderId="0" xfId="64" applyFont="1" applyFill="1" applyBorder="1" applyAlignment="1" applyProtection="1" quotePrefix="1">
      <alignment horizontal="right"/>
      <protection/>
    </xf>
    <xf numFmtId="3" fontId="5" fillId="0" borderId="0" xfId="0" applyNumberFormat="1" applyFont="1" applyBorder="1" applyAlignment="1" applyProtection="1">
      <alignment/>
      <protection/>
    </xf>
    <xf numFmtId="0" fontId="5" fillId="0" borderId="0" xfId="0" applyFont="1" applyFill="1" applyBorder="1" applyAlignment="1" applyProtection="1">
      <alignment/>
      <protection/>
    </xf>
    <xf numFmtId="169" fontId="5" fillId="0" borderId="0" xfId="0" applyNumberFormat="1" applyFont="1" applyBorder="1" applyAlignment="1" applyProtection="1">
      <alignment/>
      <protection/>
    </xf>
    <xf numFmtId="0" fontId="31" fillId="0" borderId="0" xfId="0" applyFont="1" applyAlignment="1" applyProtection="1">
      <alignment horizontal="center"/>
      <protection/>
    </xf>
    <xf numFmtId="0" fontId="5" fillId="0" borderId="23" xfId="0" applyFont="1" applyBorder="1" applyAlignment="1" applyProtection="1">
      <alignment horizontal="center"/>
      <protection/>
    </xf>
    <xf numFmtId="0" fontId="5" fillId="0" borderId="25" xfId="0" applyFont="1" applyBorder="1" applyAlignment="1" applyProtection="1">
      <alignment horizontal="centerContinuous"/>
      <protection/>
    </xf>
    <xf numFmtId="0" fontId="0" fillId="0" borderId="24" xfId="0" applyBorder="1" applyAlignment="1">
      <alignment/>
    </xf>
    <xf numFmtId="169" fontId="5" fillId="0" borderId="10" xfId="0" applyNumberFormat="1" applyFont="1" applyBorder="1" applyAlignment="1" applyProtection="1">
      <alignment/>
      <protection/>
    </xf>
    <xf numFmtId="10" fontId="5" fillId="0" borderId="11" xfId="64" applyNumberFormat="1" applyFont="1" applyBorder="1" applyAlignment="1" applyProtection="1">
      <alignment/>
      <protection/>
    </xf>
    <xf numFmtId="1" fontId="5" fillId="0" borderId="0" xfId="0" applyNumberFormat="1" applyFont="1" applyBorder="1" applyAlignment="1" applyProtection="1">
      <alignment/>
      <protection/>
    </xf>
    <xf numFmtId="173" fontId="6" fillId="0" borderId="23" xfId="0" applyNumberFormat="1" applyFont="1" applyBorder="1" applyAlignment="1" applyProtection="1">
      <alignment/>
      <protection/>
    </xf>
    <xf numFmtId="1" fontId="6" fillId="0" borderId="0" xfId="61" applyNumberFormat="1" applyFont="1" applyBorder="1" applyAlignment="1" applyProtection="1">
      <alignment horizontal="centerContinuous"/>
      <protection/>
    </xf>
    <xf numFmtId="173" fontId="5" fillId="0" borderId="0" xfId="0" applyNumberFormat="1" applyFont="1" applyBorder="1" applyAlignment="1" applyProtection="1">
      <alignment horizontal="centerContinuous"/>
      <protection/>
    </xf>
    <xf numFmtId="173" fontId="5" fillId="0" borderId="0" xfId="0" applyNumberFormat="1" applyFont="1" applyBorder="1" applyAlignment="1" applyProtection="1">
      <alignment horizontal="center"/>
      <protection/>
    </xf>
    <xf numFmtId="173" fontId="5" fillId="0" borderId="29" xfId="0" applyNumberFormat="1" applyFont="1" applyBorder="1" applyAlignment="1" applyProtection="1">
      <alignment horizontal="left"/>
      <protection/>
    </xf>
    <xf numFmtId="173" fontId="6" fillId="0" borderId="24" xfId="0" applyNumberFormat="1" applyFont="1" applyBorder="1" applyAlignment="1" applyProtection="1">
      <alignment horizontal="left"/>
      <protection/>
    </xf>
    <xf numFmtId="173" fontId="5" fillId="0" borderId="28" xfId="0" applyNumberFormat="1" applyFont="1" applyBorder="1" applyAlignment="1" applyProtection="1">
      <alignment horizontal="center"/>
      <protection/>
    </xf>
    <xf numFmtId="173" fontId="28" fillId="0" borderId="0" xfId="0" applyNumberFormat="1" applyFont="1" applyBorder="1" applyAlignment="1" applyProtection="1">
      <alignment/>
      <protection/>
    </xf>
    <xf numFmtId="173" fontId="6" fillId="0" borderId="44" xfId="0" applyNumberFormat="1" applyFont="1" applyBorder="1" applyAlignment="1" applyProtection="1">
      <alignment horizontal="left"/>
      <protection/>
    </xf>
    <xf numFmtId="167" fontId="6" fillId="0" borderId="36" xfId="54" applyFont="1" applyBorder="1" applyAlignment="1" applyProtection="1">
      <alignment/>
      <protection/>
    </xf>
    <xf numFmtId="167" fontId="17" fillId="0" borderId="19" xfId="61" applyNumberFormat="1" applyFont="1" applyBorder="1" applyAlignment="1" applyProtection="1">
      <alignment horizontal="right"/>
      <protection/>
    </xf>
    <xf numFmtId="0" fontId="5" fillId="0" borderId="19" xfId="0" applyFont="1" applyBorder="1" applyAlignment="1" applyProtection="1">
      <alignment horizontal="center"/>
      <protection/>
    </xf>
    <xf numFmtId="0" fontId="5" fillId="0" borderId="10" xfId="0" applyFont="1" applyBorder="1" applyAlignment="1" applyProtection="1">
      <alignment horizontal="center" wrapText="1"/>
      <protection/>
    </xf>
    <xf numFmtId="173" fontId="6" fillId="0" borderId="0" xfId="0" applyNumberFormat="1" applyFont="1" applyBorder="1" applyAlignment="1" applyProtection="1">
      <alignment/>
      <protection/>
    </xf>
    <xf numFmtId="169" fontId="17" fillId="0" borderId="10" xfId="0" applyNumberFormat="1" applyFont="1" applyBorder="1" applyAlignment="1" applyProtection="1">
      <alignment horizontal="center"/>
      <protection/>
    </xf>
    <xf numFmtId="169" fontId="5" fillId="0" borderId="20" xfId="0" applyNumberFormat="1" applyFont="1" applyBorder="1" applyAlignment="1" applyProtection="1">
      <alignment/>
      <protection/>
    </xf>
    <xf numFmtId="169" fontId="6" fillId="0" borderId="10" xfId="0" applyNumberFormat="1" applyFont="1" applyBorder="1" applyAlignment="1" applyProtection="1">
      <alignment/>
      <protection/>
    </xf>
    <xf numFmtId="169" fontId="5" fillId="0" borderId="23" xfId="0" applyNumberFormat="1" applyFont="1" applyBorder="1" applyAlignment="1" applyProtection="1">
      <alignment/>
      <protection/>
    </xf>
    <xf numFmtId="169" fontId="5" fillId="0" borderId="29" xfId="0" applyNumberFormat="1" applyFont="1" applyFill="1" applyBorder="1" applyAlignment="1" applyProtection="1">
      <alignment/>
      <protection/>
    </xf>
    <xf numFmtId="169" fontId="6" fillId="0" borderId="36" xfId="0" applyNumberFormat="1" applyFont="1" applyBorder="1" applyAlignment="1" applyProtection="1">
      <alignment/>
      <protection/>
    </xf>
    <xf numFmtId="169" fontId="6" fillId="0" borderId="22" xfId="0" applyNumberFormat="1" applyFont="1" applyBorder="1" applyAlignment="1" applyProtection="1">
      <alignment/>
      <protection/>
    </xf>
    <xf numFmtId="0" fontId="15" fillId="0" borderId="0" xfId="70" applyFont="1" applyAlignment="1" applyProtection="1">
      <alignment horizontal="centerContinuous"/>
      <protection/>
    </xf>
    <xf numFmtId="1" fontId="5" fillId="11" borderId="18" xfId="70" applyNumberFormat="1" applyFont="1" applyFill="1" applyBorder="1" applyAlignment="1" applyProtection="1">
      <alignment horizontal="center" shrinkToFit="1"/>
      <protection locked="0"/>
    </xf>
    <xf numFmtId="4" fontId="5" fillId="0" borderId="18" xfId="70" applyNumberFormat="1" applyFont="1" applyBorder="1" applyAlignment="1" applyProtection="1">
      <alignment horizontal="right" wrapText="1"/>
      <protection/>
    </xf>
    <xf numFmtId="173" fontId="5" fillId="0" borderId="16" xfId="0" applyNumberFormat="1" applyFont="1" applyBorder="1" applyAlignment="1" applyProtection="1">
      <alignment/>
      <protection/>
    </xf>
    <xf numFmtId="185" fontId="15" fillId="0" borderId="0" xfId="70" applyNumberFormat="1" applyFont="1" applyAlignment="1" applyProtection="1">
      <alignment horizontal="center"/>
      <protection/>
    </xf>
    <xf numFmtId="184" fontId="0" fillId="0" borderId="0" xfId="0" applyNumberFormat="1" applyAlignment="1" applyProtection="1">
      <alignment/>
      <protection/>
    </xf>
    <xf numFmtId="176" fontId="15" fillId="0" borderId="10" xfId="68" applyNumberFormat="1" applyFont="1" applyFill="1" applyBorder="1" applyProtection="1">
      <alignment/>
      <protection/>
    </xf>
    <xf numFmtId="176" fontId="15" fillId="0" borderId="12" xfId="68" applyNumberFormat="1" applyFont="1" applyFill="1" applyBorder="1" applyProtection="1">
      <alignment/>
      <protection/>
    </xf>
    <xf numFmtId="0" fontId="35" fillId="0" borderId="0" xfId="68" applyFont="1" applyFill="1" applyProtection="1">
      <alignment/>
      <protection/>
    </xf>
    <xf numFmtId="186" fontId="35" fillId="0" borderId="0" xfId="0" applyNumberFormat="1" applyFont="1" applyAlignment="1" applyProtection="1" quotePrefix="1">
      <alignment/>
      <protection/>
    </xf>
    <xf numFmtId="1" fontId="30" fillId="41" borderId="0" xfId="54" applyNumberFormat="1" applyFont="1" applyFill="1" applyAlignment="1" applyProtection="1">
      <alignment/>
      <protection/>
    </xf>
    <xf numFmtId="3" fontId="5" fillId="0" borderId="20" xfId="0" applyNumberFormat="1" applyFont="1" applyBorder="1" applyAlignment="1" applyProtection="1">
      <alignment/>
      <protection/>
    </xf>
    <xf numFmtId="173" fontId="5" fillId="0" borderId="18" xfId="0" applyNumberFormat="1" applyFont="1" applyBorder="1" applyAlignment="1" applyProtection="1">
      <alignment horizontal="left"/>
      <protection/>
    </xf>
    <xf numFmtId="173" fontId="5" fillId="0" borderId="20" xfId="0" applyNumberFormat="1" applyFont="1" applyBorder="1" applyAlignment="1" applyProtection="1">
      <alignment horizontal="left"/>
      <protection/>
    </xf>
    <xf numFmtId="0" fontId="0" fillId="0" borderId="10" xfId="0" applyBorder="1" applyAlignment="1">
      <alignment/>
    </xf>
    <xf numFmtId="0" fontId="5" fillId="0" borderId="47" xfId="0" applyFont="1" applyBorder="1" applyAlignment="1">
      <alignment horizontal="center"/>
    </xf>
    <xf numFmtId="0" fontId="5" fillId="0" borderId="84" xfId="0" applyFont="1" applyBorder="1" applyAlignment="1">
      <alignment horizontal="center"/>
    </xf>
    <xf numFmtId="0" fontId="5" fillId="0" borderId="85" xfId="0" applyFont="1" applyBorder="1" applyAlignment="1">
      <alignment horizontal="center"/>
    </xf>
    <xf numFmtId="0" fontId="5" fillId="0" borderId="86" xfId="0" applyFont="1" applyBorder="1" applyAlignment="1">
      <alignment horizontal="center"/>
    </xf>
    <xf numFmtId="173" fontId="6" fillId="0" borderId="23" xfId="0" applyNumberFormat="1" applyFont="1" applyFill="1" applyBorder="1" applyAlignment="1" applyProtection="1">
      <alignment/>
      <protection/>
    </xf>
    <xf numFmtId="173" fontId="6" fillId="0" borderId="14" xfId="0" applyNumberFormat="1" applyFont="1" applyFill="1" applyBorder="1" applyAlignment="1" applyProtection="1">
      <alignment/>
      <protection/>
    </xf>
    <xf numFmtId="167" fontId="6" fillId="0" borderId="15" xfId="61" applyNumberFormat="1" applyFont="1" applyFill="1" applyBorder="1" applyAlignment="1" applyProtection="1">
      <alignment/>
      <protection/>
    </xf>
    <xf numFmtId="2" fontId="6" fillId="0" borderId="15" xfId="0" applyNumberFormat="1" applyFont="1" applyFill="1" applyBorder="1" applyAlignment="1" applyProtection="1">
      <alignment/>
      <protection/>
    </xf>
    <xf numFmtId="173" fontId="6" fillId="0" borderId="25" xfId="0" applyNumberFormat="1" applyFont="1" applyFill="1" applyBorder="1" applyAlignment="1" applyProtection="1">
      <alignment/>
      <protection/>
    </xf>
    <xf numFmtId="167" fontId="6" fillId="0" borderId="25" xfId="61" applyNumberFormat="1" applyFont="1" applyFill="1" applyBorder="1" applyAlignment="1" applyProtection="1">
      <alignment/>
      <protection/>
    </xf>
    <xf numFmtId="2" fontId="6" fillId="0" borderId="25" xfId="0" applyNumberFormat="1" applyFont="1" applyFill="1" applyBorder="1" applyAlignment="1" applyProtection="1">
      <alignment/>
      <protection/>
    </xf>
    <xf numFmtId="2" fontId="6" fillId="0" borderId="24" xfId="0" applyNumberFormat="1" applyFont="1" applyFill="1" applyBorder="1" applyAlignment="1" applyProtection="1">
      <alignment/>
      <protection/>
    </xf>
    <xf numFmtId="0" fontId="5" fillId="0" borderId="25" xfId="0" applyFont="1" applyBorder="1" applyAlignment="1" applyProtection="1">
      <alignment/>
      <protection/>
    </xf>
    <xf numFmtId="0" fontId="12" fillId="0" borderId="0" xfId="68" applyFont="1" applyFill="1" applyBorder="1" applyProtection="1" quotePrefix="1">
      <alignment/>
      <protection/>
    </xf>
    <xf numFmtId="167" fontId="12" fillId="0" borderId="0" xfId="61" applyNumberFormat="1" applyFont="1" applyFill="1" applyBorder="1" applyAlignment="1" applyProtection="1" quotePrefix="1">
      <alignment/>
      <protection/>
    </xf>
    <xf numFmtId="3" fontId="15" fillId="0" borderId="0" xfId="68" applyNumberFormat="1" applyFont="1" applyFill="1" applyBorder="1" applyProtection="1">
      <alignment/>
      <protection/>
    </xf>
    <xf numFmtId="0" fontId="15" fillId="0" borderId="23" xfId="68" applyFont="1" applyFill="1" applyBorder="1" applyProtection="1">
      <alignment/>
      <protection/>
    </xf>
    <xf numFmtId="167" fontId="15" fillId="0" borderId="23" xfId="61" applyNumberFormat="1" applyFont="1" applyFill="1" applyBorder="1" applyAlignment="1" applyProtection="1">
      <alignment/>
      <protection/>
    </xf>
    <xf numFmtId="3" fontId="15" fillId="0" borderId="23" xfId="68" applyNumberFormat="1" applyFont="1" applyFill="1" applyBorder="1" applyProtection="1">
      <alignment/>
      <protection/>
    </xf>
    <xf numFmtId="3" fontId="12" fillId="0" borderId="57" xfId="68" applyNumberFormat="1" applyFont="1" applyFill="1" applyBorder="1" applyProtection="1">
      <alignment/>
      <protection/>
    </xf>
    <xf numFmtId="3" fontId="12" fillId="0" borderId="87" xfId="68" applyNumberFormat="1" applyFont="1" applyFill="1" applyBorder="1" applyProtection="1">
      <alignment/>
      <protection/>
    </xf>
    <xf numFmtId="0" fontId="12" fillId="0" borderId="28" xfId="68" applyFont="1" applyFill="1" applyBorder="1" applyProtection="1" quotePrefix="1">
      <alignment/>
      <protection/>
    </xf>
    <xf numFmtId="0" fontId="15" fillId="0" borderId="20" xfId="68" applyFont="1" applyFill="1" applyBorder="1" applyProtection="1">
      <alignment/>
      <protection/>
    </xf>
    <xf numFmtId="167" fontId="15" fillId="0" borderId="20" xfId="61" applyNumberFormat="1" applyFont="1" applyFill="1" applyBorder="1" applyAlignment="1" applyProtection="1">
      <alignment/>
      <protection/>
    </xf>
    <xf numFmtId="167" fontId="12" fillId="0" borderId="0" xfId="61" applyNumberFormat="1" applyFont="1" applyFill="1" applyBorder="1" applyAlignment="1" applyProtection="1">
      <alignment/>
      <protection/>
    </xf>
    <xf numFmtId="3" fontId="12" fillId="0" borderId="0" xfId="68" applyNumberFormat="1" applyFont="1" applyFill="1" applyBorder="1" applyProtection="1">
      <alignment/>
      <protection/>
    </xf>
    <xf numFmtId="3" fontId="12" fillId="0" borderId="23" xfId="68" applyNumberFormat="1" applyFont="1" applyFill="1" applyBorder="1" applyProtection="1">
      <alignment/>
      <protection/>
    </xf>
    <xf numFmtId="3" fontId="15" fillId="0" borderId="88" xfId="68" applyNumberFormat="1" applyFont="1" applyFill="1" applyBorder="1" applyProtection="1">
      <alignment/>
      <protection/>
    </xf>
    <xf numFmtId="3" fontId="12" fillId="11" borderId="20" xfId="68" applyNumberFormat="1" applyFont="1" applyFill="1" applyBorder="1" applyProtection="1">
      <alignment/>
      <protection locked="0"/>
    </xf>
    <xf numFmtId="0" fontId="12" fillId="0" borderId="18" xfId="68" applyFont="1" applyFill="1" applyBorder="1" applyAlignment="1" applyProtection="1">
      <alignment wrapText="1"/>
      <protection/>
    </xf>
    <xf numFmtId="167" fontId="15" fillId="0" borderId="18" xfId="61" applyNumberFormat="1" applyFont="1" applyFill="1" applyBorder="1" applyAlignment="1" applyProtection="1">
      <alignment wrapText="1"/>
      <protection/>
    </xf>
    <xf numFmtId="3" fontId="12" fillId="0" borderId="18" xfId="68" applyNumberFormat="1" applyFont="1" applyFill="1" applyBorder="1" applyProtection="1">
      <alignment/>
      <protection/>
    </xf>
    <xf numFmtId="176" fontId="15" fillId="0" borderId="20" xfId="68" applyNumberFormat="1" applyFont="1" applyFill="1" applyBorder="1" applyProtection="1">
      <alignment/>
      <protection/>
    </xf>
    <xf numFmtId="0" fontId="12" fillId="0" borderId="0" xfId="68" applyFont="1" applyFill="1" applyBorder="1" applyAlignment="1" applyProtection="1">
      <alignment wrapText="1"/>
      <protection/>
    </xf>
    <xf numFmtId="167" fontId="15" fillId="0" borderId="0" xfId="61" applyNumberFormat="1" applyFont="1" applyFill="1" applyBorder="1" applyAlignment="1" applyProtection="1">
      <alignment wrapText="1"/>
      <protection/>
    </xf>
    <xf numFmtId="0" fontId="12" fillId="0" borderId="89" xfId="68" applyFont="1" applyFill="1" applyBorder="1" applyAlignment="1" applyProtection="1">
      <alignment wrapText="1"/>
      <protection/>
    </xf>
    <xf numFmtId="167" fontId="15" fillId="0" borderId="89" xfId="61" applyNumberFormat="1" applyFont="1" applyFill="1" applyBorder="1" applyAlignment="1" applyProtection="1">
      <alignment wrapText="1"/>
      <protection/>
    </xf>
    <xf numFmtId="3" fontId="12" fillId="0" borderId="89" xfId="68" applyNumberFormat="1" applyFont="1" applyFill="1" applyBorder="1" applyProtection="1">
      <alignment/>
      <protection/>
    </xf>
    <xf numFmtId="3" fontId="12" fillId="0" borderId="90" xfId="68" applyNumberFormat="1" applyFont="1" applyFill="1" applyBorder="1" applyProtection="1">
      <alignment/>
      <protection/>
    </xf>
    <xf numFmtId="0" fontId="15" fillId="0" borderId="15" xfId="68" applyFont="1" applyFill="1" applyBorder="1" applyProtection="1">
      <alignment/>
      <protection/>
    </xf>
    <xf numFmtId="167" fontId="15" fillId="0" borderId="15" xfId="61" applyNumberFormat="1" applyFont="1" applyFill="1" applyBorder="1" applyAlignment="1" applyProtection="1">
      <alignment/>
      <protection/>
    </xf>
    <xf numFmtId="176" fontId="15" fillId="0" borderId="15" xfId="68" applyNumberFormat="1" applyFont="1" applyFill="1" applyBorder="1" applyProtection="1">
      <alignment/>
      <protection/>
    </xf>
    <xf numFmtId="176" fontId="15" fillId="0" borderId="13" xfId="68" applyNumberFormat="1" applyFont="1" applyFill="1" applyBorder="1" applyProtection="1">
      <alignment/>
      <protection/>
    </xf>
    <xf numFmtId="0" fontId="15" fillId="0" borderId="25" xfId="68" applyFont="1" applyFill="1" applyBorder="1" applyProtection="1">
      <alignment/>
      <protection/>
    </xf>
    <xf numFmtId="167" fontId="15" fillId="0" borderId="25" xfId="61" applyNumberFormat="1" applyFont="1" applyFill="1" applyBorder="1" applyAlignment="1" applyProtection="1">
      <alignment/>
      <protection/>
    </xf>
    <xf numFmtId="176" fontId="15" fillId="0" borderId="25" xfId="68" applyNumberFormat="1" applyFont="1" applyFill="1" applyBorder="1" applyProtection="1">
      <alignment/>
      <protection/>
    </xf>
    <xf numFmtId="178" fontId="12" fillId="0" borderId="32" xfId="68" applyNumberFormat="1" applyFont="1" applyFill="1" applyBorder="1" applyAlignment="1" applyProtection="1">
      <alignment horizontal="center"/>
      <protection/>
    </xf>
    <xf numFmtId="0" fontId="12" fillId="0" borderId="25" xfId="68" applyFont="1" applyFill="1" applyBorder="1" applyAlignment="1" applyProtection="1">
      <alignment wrapText="1"/>
      <protection/>
    </xf>
    <xf numFmtId="167" fontId="15" fillId="0" borderId="25" xfId="61" applyNumberFormat="1" applyFont="1" applyFill="1" applyBorder="1" applyAlignment="1" applyProtection="1">
      <alignment wrapText="1"/>
      <protection/>
    </xf>
    <xf numFmtId="3" fontId="12" fillId="0" borderId="25" xfId="68" applyNumberFormat="1" applyFont="1" applyFill="1" applyBorder="1" applyProtection="1">
      <alignment/>
      <protection/>
    </xf>
    <xf numFmtId="173" fontId="6" fillId="0" borderId="16" xfId="0" applyNumberFormat="1" applyFont="1" applyFill="1" applyBorder="1" applyAlignment="1" applyProtection="1">
      <alignment/>
      <protection/>
    </xf>
    <xf numFmtId="179" fontId="12" fillId="0" borderId="11" xfId="68" applyNumberFormat="1" applyFont="1" applyFill="1" applyBorder="1" applyAlignment="1" applyProtection="1">
      <alignment horizontal="center"/>
      <protection/>
    </xf>
    <xf numFmtId="3" fontId="12" fillId="11" borderId="11" xfId="68" applyNumberFormat="1" applyFont="1" applyFill="1" applyBorder="1" applyProtection="1">
      <alignment/>
      <protection locked="0"/>
    </xf>
    <xf numFmtId="167" fontId="12" fillId="0" borderId="11" xfId="61" applyNumberFormat="1" applyFont="1" applyFill="1" applyBorder="1" applyAlignment="1" applyProtection="1">
      <alignment/>
      <protection/>
    </xf>
    <xf numFmtId="176" fontId="15" fillId="0" borderId="19" xfId="68" applyNumberFormat="1" applyFont="1" applyFill="1" applyBorder="1" applyProtection="1">
      <alignment/>
      <protection/>
    </xf>
    <xf numFmtId="3" fontId="15" fillId="0" borderId="35" xfId="68" applyNumberFormat="1" applyFont="1" applyFill="1" applyBorder="1" applyProtection="1">
      <alignment/>
      <protection/>
    </xf>
    <xf numFmtId="173" fontId="24" fillId="0" borderId="17" xfId="0" applyNumberFormat="1" applyFont="1" applyBorder="1" applyAlignment="1" applyProtection="1">
      <alignment horizontal="center"/>
      <protection/>
    </xf>
    <xf numFmtId="173" fontId="5" fillId="0" borderId="16" xfId="0" applyNumberFormat="1" applyFont="1" applyBorder="1" applyAlignment="1" applyProtection="1">
      <alignment horizontal="center"/>
      <protection/>
    </xf>
    <xf numFmtId="173" fontId="6" fillId="0" borderId="24" xfId="0" applyNumberFormat="1" applyFont="1" applyBorder="1" applyAlignment="1" applyProtection="1">
      <alignment/>
      <protection/>
    </xf>
    <xf numFmtId="2" fontId="6" fillId="0" borderId="24" xfId="0" applyNumberFormat="1" applyFont="1" applyBorder="1" applyAlignment="1" applyProtection="1">
      <alignment/>
      <protection/>
    </xf>
    <xf numFmtId="173" fontId="41" fillId="0" borderId="17" xfId="0" applyNumberFormat="1" applyFont="1" applyBorder="1" applyAlignment="1" applyProtection="1">
      <alignment horizontal="right"/>
      <protection/>
    </xf>
    <xf numFmtId="9" fontId="5" fillId="0" borderId="0" xfId="0" applyNumberFormat="1" applyFont="1" applyBorder="1" applyAlignment="1">
      <alignment/>
    </xf>
    <xf numFmtId="171" fontId="5" fillId="11" borderId="0" xfId="0" applyNumberFormat="1" applyFont="1" applyFill="1" applyBorder="1" applyAlignment="1" applyProtection="1">
      <alignment/>
      <protection locked="0"/>
    </xf>
    <xf numFmtId="0" fontId="5" fillId="41" borderId="14" xfId="0" applyFont="1" applyFill="1" applyBorder="1" applyAlignment="1">
      <alignment/>
    </xf>
    <xf numFmtId="0" fontId="5" fillId="41" borderId="17" xfId="0" applyFont="1" applyFill="1" applyBorder="1" applyAlignment="1">
      <alignment/>
    </xf>
    <xf numFmtId="0" fontId="5" fillId="41" borderId="19" xfId="0" applyFont="1" applyFill="1" applyBorder="1" applyAlignment="1">
      <alignment/>
    </xf>
    <xf numFmtId="0" fontId="5" fillId="41" borderId="23" xfId="0" applyFont="1" applyFill="1" applyBorder="1" applyAlignment="1">
      <alignment/>
    </xf>
    <xf numFmtId="0" fontId="5" fillId="41" borderId="29" xfId="0" applyFont="1" applyFill="1" applyBorder="1" applyAlignment="1">
      <alignment/>
    </xf>
    <xf numFmtId="173" fontId="26" fillId="0" borderId="0" xfId="0" applyNumberFormat="1" applyFont="1" applyAlignment="1" applyProtection="1">
      <alignment horizontal="left"/>
      <protection/>
    </xf>
    <xf numFmtId="0" fontId="5" fillId="0" borderId="91" xfId="0" applyFont="1" applyBorder="1" applyAlignment="1">
      <alignment/>
    </xf>
    <xf numFmtId="2" fontId="5" fillId="11" borderId="92" xfId="0" applyNumberFormat="1" applyFont="1" applyFill="1" applyBorder="1" applyAlignment="1" applyProtection="1">
      <alignment/>
      <protection locked="0"/>
    </xf>
    <xf numFmtId="0" fontId="5" fillId="0" borderId="92" xfId="0" applyFont="1" applyBorder="1" applyAlignment="1">
      <alignment/>
    </xf>
    <xf numFmtId="3" fontId="6" fillId="0" borderId="93" xfId="0" applyNumberFormat="1" applyFont="1" applyBorder="1" applyAlignment="1">
      <alignment/>
    </xf>
    <xf numFmtId="167" fontId="5" fillId="0" borderId="49" xfId="61" applyNumberFormat="1" applyFont="1" applyBorder="1" applyAlignment="1">
      <alignment horizontal="center"/>
    </xf>
    <xf numFmtId="167" fontId="6" fillId="0" borderId="42" xfId="61" applyNumberFormat="1" applyFont="1" applyBorder="1" applyAlignment="1">
      <alignment/>
    </xf>
    <xf numFmtId="167" fontId="5" fillId="0" borderId="94" xfId="61" applyNumberFormat="1" applyFont="1" applyBorder="1" applyAlignment="1">
      <alignment/>
    </xf>
    <xf numFmtId="0" fontId="5" fillId="0" borderId="94" xfId="0" applyFont="1" applyBorder="1" applyAlignment="1">
      <alignment/>
    </xf>
    <xf numFmtId="167" fontId="6" fillId="0" borderId="94" xfId="61" applyNumberFormat="1" applyFont="1" applyBorder="1" applyAlignment="1">
      <alignment/>
    </xf>
    <xf numFmtId="167" fontId="6" fillId="0" borderId="94" xfId="0" applyNumberFormat="1" applyFont="1" applyBorder="1" applyAlignment="1">
      <alignment/>
    </xf>
    <xf numFmtId="167" fontId="15" fillId="0" borderId="67" xfId="0" applyNumberFormat="1" applyFont="1" applyBorder="1" applyAlignment="1">
      <alignment/>
    </xf>
    <xf numFmtId="167" fontId="5" fillId="0" borderId="0" xfId="61" applyNumberFormat="1" applyFont="1" applyFill="1" applyBorder="1" applyAlignment="1">
      <alignment/>
    </xf>
    <xf numFmtId="167" fontId="5" fillId="0" borderId="0" xfId="61" applyNumberFormat="1" applyFont="1" applyFill="1" applyBorder="1" applyAlignment="1">
      <alignment horizontal="center"/>
    </xf>
    <xf numFmtId="167" fontId="6" fillId="0" borderId="0" xfId="61" applyNumberFormat="1" applyFont="1" applyFill="1" applyBorder="1" applyAlignment="1">
      <alignment/>
    </xf>
    <xf numFmtId="0" fontId="5" fillId="0" borderId="0" xfId="0" applyFont="1" applyFill="1" applyBorder="1" applyAlignment="1">
      <alignment/>
    </xf>
    <xf numFmtId="167" fontId="6" fillId="0" borderId="0" xfId="0" applyNumberFormat="1" applyFont="1" applyFill="1" applyBorder="1" applyAlignment="1">
      <alignment/>
    </xf>
    <xf numFmtId="167" fontId="15" fillId="0" borderId="0" xfId="0" applyNumberFormat="1" applyFont="1" applyFill="1" applyBorder="1" applyAlignment="1">
      <alignment/>
    </xf>
    <xf numFmtId="167" fontId="5" fillId="0" borderId="95" xfId="61" applyNumberFormat="1" applyFont="1" applyBorder="1" applyAlignment="1">
      <alignment/>
    </xf>
    <xf numFmtId="167" fontId="5" fillId="0" borderId="96" xfId="61" applyNumberFormat="1" applyFont="1" applyBorder="1" applyAlignment="1">
      <alignment/>
    </xf>
    <xf numFmtId="167" fontId="5" fillId="0" borderId="97" xfId="61" applyNumberFormat="1" applyFont="1" applyBorder="1" applyAlignment="1">
      <alignment/>
    </xf>
    <xf numFmtId="167" fontId="5" fillId="0" borderId="98" xfId="61" applyNumberFormat="1" applyFont="1" applyBorder="1" applyAlignment="1">
      <alignment/>
    </xf>
    <xf numFmtId="9" fontId="5" fillId="11" borderId="55" xfId="0" applyNumberFormat="1" applyFont="1" applyFill="1" applyBorder="1" applyAlignment="1" applyProtection="1">
      <alignment/>
      <protection locked="0"/>
    </xf>
    <xf numFmtId="167" fontId="5" fillId="11" borderId="99" xfId="61" applyNumberFormat="1" applyFont="1" applyFill="1" applyBorder="1" applyAlignment="1" applyProtection="1">
      <alignment/>
      <protection locked="0"/>
    </xf>
    <xf numFmtId="0" fontId="6" fillId="0" borderId="45" xfId="0" applyFont="1" applyBorder="1" applyAlignment="1">
      <alignment/>
    </xf>
    <xf numFmtId="167" fontId="5" fillId="0" borderId="0" xfId="0" applyNumberFormat="1" applyFont="1" applyBorder="1" applyAlignment="1">
      <alignment/>
    </xf>
    <xf numFmtId="167" fontId="5" fillId="11" borderId="94" xfId="61" applyNumberFormat="1" applyFont="1" applyFill="1" applyBorder="1" applyAlignment="1" applyProtection="1">
      <alignment/>
      <protection locked="0"/>
    </xf>
    <xf numFmtId="0" fontId="14" fillId="0" borderId="0" xfId="0" applyFont="1" applyFill="1" applyAlignment="1">
      <alignment/>
    </xf>
    <xf numFmtId="0" fontId="5" fillId="0" borderId="0" xfId="0" applyFont="1" applyFill="1" applyAlignment="1">
      <alignment/>
    </xf>
    <xf numFmtId="0" fontId="36" fillId="0" borderId="0" xfId="0" applyFont="1" applyFill="1" applyAlignment="1">
      <alignment/>
    </xf>
    <xf numFmtId="0" fontId="15" fillId="0" borderId="0" xfId="0" applyFont="1" applyFill="1" applyAlignment="1">
      <alignment/>
    </xf>
    <xf numFmtId="0" fontId="25" fillId="0" borderId="0" xfId="0" applyFont="1" applyFill="1" applyAlignment="1">
      <alignment/>
    </xf>
    <xf numFmtId="0" fontId="5" fillId="0" borderId="13" xfId="0" applyFont="1" applyFill="1" applyBorder="1" applyAlignment="1">
      <alignment/>
    </xf>
    <xf numFmtId="0" fontId="5" fillId="0" borderId="28" xfId="0" applyFont="1" applyFill="1" applyBorder="1" applyAlignment="1">
      <alignment/>
    </xf>
    <xf numFmtId="0" fontId="5" fillId="0" borderId="14" xfId="0" applyFont="1" applyFill="1" applyBorder="1" applyAlignment="1">
      <alignment/>
    </xf>
    <xf numFmtId="0" fontId="5" fillId="0" borderId="16" xfId="0" applyFont="1" applyFill="1" applyBorder="1" applyAlignment="1">
      <alignment/>
    </xf>
    <xf numFmtId="0" fontId="5" fillId="0" borderId="17" xfId="0" applyFont="1" applyFill="1" applyBorder="1" applyAlignment="1">
      <alignment/>
    </xf>
    <xf numFmtId="0" fontId="5" fillId="0" borderId="19" xfId="0" applyFont="1" applyFill="1" applyBorder="1" applyAlignment="1">
      <alignment/>
    </xf>
    <xf numFmtId="0" fontId="5" fillId="0" borderId="23" xfId="0" applyFont="1" applyFill="1" applyBorder="1" applyAlignment="1">
      <alignment/>
    </xf>
    <xf numFmtId="0" fontId="5" fillId="0" borderId="29" xfId="0" applyFont="1" applyFill="1" applyBorder="1" applyAlignment="1">
      <alignment/>
    </xf>
    <xf numFmtId="0" fontId="29" fillId="0" borderId="15" xfId="0" applyFont="1" applyBorder="1" applyAlignment="1" applyProtection="1">
      <alignment horizontal="center" vertical="center" wrapText="1"/>
      <protection/>
    </xf>
    <xf numFmtId="0" fontId="29" fillId="0" borderId="13" xfId="0" applyFont="1" applyBorder="1" applyAlignment="1" applyProtection="1">
      <alignment horizontal="center" vertical="center"/>
      <protection/>
    </xf>
    <xf numFmtId="3" fontId="5" fillId="0" borderId="20" xfId="61" applyNumberFormat="1" applyFont="1" applyBorder="1" applyAlignment="1" applyProtection="1">
      <alignment/>
      <protection/>
    </xf>
    <xf numFmtId="1" fontId="29" fillId="0" borderId="28" xfId="0" applyNumberFormat="1" applyFont="1" applyBorder="1" applyAlignment="1" applyProtection="1">
      <alignment horizontal="center" vertical="center" wrapText="1"/>
      <protection/>
    </xf>
    <xf numFmtId="0" fontId="29" fillId="0" borderId="13" xfId="0" applyFont="1" applyBorder="1" applyAlignment="1" applyProtection="1">
      <alignment horizontal="center" vertical="center" wrapText="1"/>
      <protection/>
    </xf>
    <xf numFmtId="0" fontId="24" fillId="0" borderId="14" xfId="0" applyFont="1" applyBorder="1" applyAlignment="1" applyProtection="1">
      <alignment/>
      <protection/>
    </xf>
    <xf numFmtId="0" fontId="24" fillId="0" borderId="25" xfId="0" applyFont="1" applyBorder="1" applyAlignment="1" applyProtection="1">
      <alignment/>
      <protection/>
    </xf>
    <xf numFmtId="0" fontId="5" fillId="0" borderId="10" xfId="0" applyNumberFormat="1" applyFont="1" applyBorder="1" applyAlignment="1" applyProtection="1">
      <alignment horizontal="center"/>
      <protection/>
    </xf>
    <xf numFmtId="0" fontId="0" fillId="0" borderId="11" xfId="0" applyBorder="1" applyAlignment="1">
      <alignment/>
    </xf>
    <xf numFmtId="167" fontId="31" fillId="0" borderId="0" xfId="61" applyNumberFormat="1" applyFont="1" applyFill="1" applyBorder="1" applyAlignment="1">
      <alignment/>
    </xf>
    <xf numFmtId="0" fontId="15" fillId="0" borderId="41" xfId="0" applyFont="1" applyBorder="1" applyAlignment="1">
      <alignment/>
    </xf>
    <xf numFmtId="0" fontId="15" fillId="0" borderId="0" xfId="0" applyFont="1" applyBorder="1" applyAlignment="1">
      <alignment/>
    </xf>
    <xf numFmtId="0" fontId="15" fillId="0" borderId="42" xfId="0" applyFont="1" applyBorder="1" applyAlignment="1">
      <alignment/>
    </xf>
    <xf numFmtId="0" fontId="5" fillId="0" borderId="64" xfId="0" applyFont="1" applyBorder="1" applyAlignment="1">
      <alignment vertical="top"/>
    </xf>
    <xf numFmtId="0" fontId="5" fillId="0" borderId="47" xfId="0" applyFont="1" applyBorder="1" applyAlignment="1">
      <alignment vertical="top"/>
    </xf>
    <xf numFmtId="167" fontId="5" fillId="0" borderId="47" xfId="61" applyNumberFormat="1" applyFont="1" applyBorder="1" applyAlignment="1">
      <alignment vertical="top"/>
    </xf>
    <xf numFmtId="0" fontId="5" fillId="0" borderId="49" xfId="0" applyFont="1" applyBorder="1" applyAlignment="1">
      <alignment vertical="top"/>
    </xf>
    <xf numFmtId="169" fontId="5" fillId="11" borderId="23" xfId="0" applyNumberFormat="1" applyFont="1" applyFill="1" applyBorder="1" applyAlignment="1" applyProtection="1">
      <alignment/>
      <protection locked="0"/>
    </xf>
    <xf numFmtId="3" fontId="15" fillId="0" borderId="0" xfId="0" applyNumberFormat="1" applyFont="1" applyBorder="1" applyAlignment="1">
      <alignment/>
    </xf>
    <xf numFmtId="2" fontId="5" fillId="42" borderId="11" xfId="0" applyNumberFormat="1" applyFont="1" applyFill="1" applyBorder="1" applyAlignment="1" applyProtection="1">
      <alignment/>
      <protection locked="0"/>
    </xf>
    <xf numFmtId="0" fontId="5" fillId="0" borderId="11" xfId="0" applyFont="1" applyFill="1" applyBorder="1" applyAlignment="1">
      <alignment/>
    </xf>
    <xf numFmtId="0" fontId="5" fillId="0" borderId="25" xfId="0" applyFont="1" applyFill="1" applyBorder="1" applyAlignment="1">
      <alignment/>
    </xf>
    <xf numFmtId="0" fontId="5" fillId="0" borderId="24" xfId="0" applyFont="1" applyFill="1" applyBorder="1" applyAlignment="1">
      <alignment/>
    </xf>
    <xf numFmtId="0" fontId="8" fillId="0" borderId="0" xfId="0" applyFont="1" applyAlignment="1" applyProtection="1">
      <alignment/>
      <protection/>
    </xf>
    <xf numFmtId="0" fontId="5" fillId="41" borderId="0" xfId="70" applyFill="1" applyProtection="1">
      <alignment/>
      <protection/>
    </xf>
    <xf numFmtId="1" fontId="5" fillId="41" borderId="0" xfId="70" applyNumberFormat="1" applyFill="1" applyProtection="1">
      <alignment/>
      <protection/>
    </xf>
    <xf numFmtId="0" fontId="31" fillId="41" borderId="0" xfId="70" applyFont="1" applyFill="1" applyProtection="1">
      <alignment/>
      <protection/>
    </xf>
    <xf numFmtId="0" fontId="0" fillId="41" borderId="0" xfId="0" applyFill="1" applyAlignment="1" applyProtection="1">
      <alignment/>
      <protection/>
    </xf>
    <xf numFmtId="0" fontId="5" fillId="41" borderId="0" xfId="70" applyFill="1" applyAlignment="1" applyProtection="1">
      <alignment horizontal="center" vertical="center"/>
      <protection/>
    </xf>
    <xf numFmtId="0" fontId="31" fillId="41" borderId="0" xfId="70" applyFont="1" applyFill="1" applyAlignment="1" applyProtection="1">
      <alignment horizontal="center" vertical="center"/>
      <protection/>
    </xf>
    <xf numFmtId="173" fontId="19" fillId="0" borderId="0" xfId="0" applyNumberFormat="1" applyFont="1" applyAlignment="1" applyProtection="1">
      <alignment/>
      <protection/>
    </xf>
    <xf numFmtId="173" fontId="6" fillId="0" borderId="0" xfId="0" applyNumberFormat="1" applyFont="1" applyAlignment="1" applyProtection="1">
      <alignment horizontal="left"/>
      <protection/>
    </xf>
    <xf numFmtId="186" fontId="15" fillId="0" borderId="0" xfId="0" applyNumberFormat="1" applyFont="1" applyAlignment="1" applyProtection="1" quotePrefix="1">
      <alignment/>
      <protection/>
    </xf>
    <xf numFmtId="0" fontId="15" fillId="0" borderId="0" xfId="0" applyFont="1" applyAlignment="1" applyProtection="1">
      <alignment/>
      <protection/>
    </xf>
    <xf numFmtId="0" fontId="26" fillId="0" borderId="0" xfId="0" applyFont="1" applyAlignment="1" applyProtection="1">
      <alignment/>
      <protection/>
    </xf>
    <xf numFmtId="0" fontId="5" fillId="0" borderId="0" xfId="0" applyFont="1" applyBorder="1" applyAlignment="1" applyProtection="1">
      <alignment horizontal="center"/>
      <protection/>
    </xf>
    <xf numFmtId="3" fontId="5" fillId="0" borderId="0" xfId="0" applyNumberFormat="1" applyFont="1" applyBorder="1" applyAlignment="1" applyProtection="1">
      <alignment horizontal="right"/>
      <protection/>
    </xf>
    <xf numFmtId="173" fontId="6" fillId="0" borderId="0" xfId="0" applyNumberFormat="1" applyFont="1" applyBorder="1" applyAlignment="1" applyProtection="1">
      <alignment horizontal="center" vertical="top"/>
      <protection/>
    </xf>
    <xf numFmtId="173" fontId="6" fillId="0" borderId="0" xfId="0" applyNumberFormat="1" applyFont="1" applyBorder="1" applyAlignment="1" applyProtection="1">
      <alignment horizontal="left"/>
      <protection/>
    </xf>
    <xf numFmtId="0" fontId="13" fillId="0" borderId="0" xfId="0" applyFont="1" applyBorder="1" applyAlignment="1" applyProtection="1">
      <alignment/>
      <protection/>
    </xf>
    <xf numFmtId="173" fontId="6" fillId="0" borderId="28" xfId="0" applyNumberFormat="1" applyFont="1" applyFill="1" applyBorder="1" applyAlignment="1" applyProtection="1">
      <alignment horizontal="left"/>
      <protection/>
    </xf>
    <xf numFmtId="0" fontId="6" fillId="0" borderId="23" xfId="0" applyFont="1" applyBorder="1" applyAlignment="1" applyProtection="1">
      <alignment/>
      <protection/>
    </xf>
    <xf numFmtId="0" fontId="6" fillId="0" borderId="0" xfId="0" applyFont="1" applyBorder="1" applyAlignment="1" applyProtection="1">
      <alignment/>
      <protection/>
    </xf>
    <xf numFmtId="173" fontId="9" fillId="0" borderId="0" xfId="0" applyNumberFormat="1" applyFont="1" applyFill="1" applyBorder="1" applyAlignment="1" applyProtection="1">
      <alignment/>
      <protection/>
    </xf>
    <xf numFmtId="167" fontId="6" fillId="0" borderId="0" xfId="61" applyNumberFormat="1" applyFont="1" applyFill="1" applyBorder="1" applyAlignment="1" applyProtection="1">
      <alignment/>
      <protection/>
    </xf>
    <xf numFmtId="167" fontId="5" fillId="0" borderId="15" xfId="61" applyNumberFormat="1" applyFont="1" applyBorder="1" applyAlignment="1" applyProtection="1">
      <alignment/>
      <protection/>
    </xf>
    <xf numFmtId="0" fontId="9" fillId="0" borderId="13" xfId="0" applyFont="1" applyBorder="1" applyAlignment="1" applyProtection="1">
      <alignment/>
      <protection/>
    </xf>
    <xf numFmtId="0" fontId="13" fillId="0" borderId="28" xfId="0" applyFont="1" applyBorder="1" applyAlignment="1" applyProtection="1">
      <alignment/>
      <protection/>
    </xf>
    <xf numFmtId="0" fontId="5" fillId="0" borderId="0" xfId="0" applyFont="1" applyBorder="1" applyAlignment="1" applyProtection="1">
      <alignment horizontal="right"/>
      <protection/>
    </xf>
    <xf numFmtId="173" fontId="6" fillId="0" borderId="23" xfId="0" applyNumberFormat="1" applyFont="1" applyBorder="1" applyAlignment="1" applyProtection="1">
      <alignment horizontal="right"/>
      <protection/>
    </xf>
    <xf numFmtId="0" fontId="6" fillId="0" borderId="25" xfId="0" applyFont="1" applyBorder="1" applyAlignment="1" applyProtection="1">
      <alignment/>
      <protection/>
    </xf>
    <xf numFmtId="173" fontId="6" fillId="0" borderId="25" xfId="0" applyNumberFormat="1" applyFont="1" applyBorder="1" applyAlignment="1" applyProtection="1">
      <alignment horizontal="right"/>
      <protection/>
    </xf>
    <xf numFmtId="167" fontId="5" fillId="0" borderId="11" xfId="61" applyNumberFormat="1" applyFont="1" applyBorder="1" applyAlignment="1" applyProtection="1">
      <alignment horizontal="centerContinuous"/>
      <protection/>
    </xf>
    <xf numFmtId="167" fontId="5" fillId="0" borderId="14" xfId="61" applyNumberFormat="1" applyFont="1" applyBorder="1" applyAlignment="1" applyProtection="1">
      <alignment horizontal="centerContinuous"/>
      <protection/>
    </xf>
    <xf numFmtId="167" fontId="5" fillId="0" borderId="10" xfId="61" applyNumberFormat="1" applyFont="1" applyBorder="1" applyAlignment="1" applyProtection="1">
      <alignment horizontal="center"/>
      <protection/>
    </xf>
    <xf numFmtId="167" fontId="5" fillId="0" borderId="15" xfId="61" applyNumberFormat="1" applyFont="1" applyBorder="1" applyAlignment="1" applyProtection="1">
      <alignment horizontal="right"/>
      <protection/>
    </xf>
    <xf numFmtId="0" fontId="0" fillId="0" borderId="0" xfId="0" applyBorder="1" applyAlignment="1">
      <alignment horizontal="left"/>
    </xf>
    <xf numFmtId="3" fontId="5" fillId="0" borderId="0" xfId="0" applyNumberFormat="1" applyFont="1" applyBorder="1" applyAlignment="1" applyProtection="1">
      <alignment horizontal="center" wrapText="1"/>
      <protection/>
    </xf>
    <xf numFmtId="3" fontId="5" fillId="0" borderId="0" xfId="0" applyNumberFormat="1" applyFont="1" applyBorder="1" applyAlignment="1" applyProtection="1">
      <alignment horizontal="center"/>
      <protection/>
    </xf>
    <xf numFmtId="3" fontId="5" fillId="0" borderId="23" xfId="0" applyNumberFormat="1" applyFont="1" applyBorder="1" applyAlignment="1" applyProtection="1">
      <alignment horizontal="center"/>
      <protection/>
    </xf>
    <xf numFmtId="0" fontId="5" fillId="0" borderId="23" xfId="0" applyFont="1" applyBorder="1" applyAlignment="1" applyProtection="1">
      <alignment horizontal="right"/>
      <protection/>
    </xf>
    <xf numFmtId="0" fontId="31" fillId="0" borderId="16" xfId="0" applyFont="1" applyBorder="1" applyAlignment="1" applyProtection="1">
      <alignment/>
      <protection/>
    </xf>
    <xf numFmtId="0" fontId="5" fillId="0" borderId="28" xfId="0" applyFont="1" applyBorder="1" applyAlignment="1" applyProtection="1">
      <alignment horizontal="right"/>
      <protection/>
    </xf>
    <xf numFmtId="0" fontId="5" fillId="0" borderId="14" xfId="0" applyFont="1" applyBorder="1" applyAlignment="1" applyProtection="1">
      <alignment horizontal="center"/>
      <protection/>
    </xf>
    <xf numFmtId="167" fontId="5" fillId="0" borderId="17" xfId="61" applyNumberFormat="1" applyFont="1" applyBorder="1" applyAlignment="1" applyProtection="1">
      <alignment horizontal="center"/>
      <protection/>
    </xf>
    <xf numFmtId="167" fontId="5" fillId="11" borderId="10" xfId="61" applyNumberFormat="1" applyFont="1" applyFill="1" applyBorder="1" applyAlignment="1" applyProtection="1">
      <alignment horizontal="center"/>
      <protection locked="0"/>
    </xf>
    <xf numFmtId="167" fontId="5" fillId="0" borderId="18" xfId="61" applyNumberFormat="1" applyFont="1" applyBorder="1" applyAlignment="1" applyProtection="1">
      <alignment horizontal="right"/>
      <protection/>
    </xf>
    <xf numFmtId="167" fontId="0" fillId="0" borderId="10" xfId="0" applyNumberFormat="1" applyBorder="1" applyAlignment="1">
      <alignment/>
    </xf>
    <xf numFmtId="0" fontId="5" fillId="0" borderId="16" xfId="0" applyFont="1" applyBorder="1" applyAlignment="1" applyProtection="1">
      <alignment horizontal="left"/>
      <protection/>
    </xf>
    <xf numFmtId="3" fontId="5" fillId="11" borderId="10" xfId="61" applyNumberFormat="1" applyFont="1" applyFill="1" applyBorder="1" applyAlignment="1" applyProtection="1">
      <alignment horizontal="center"/>
      <protection locked="0"/>
    </xf>
    <xf numFmtId="9" fontId="5" fillId="11" borderId="10" xfId="61" applyNumberFormat="1" applyFont="1" applyFill="1" applyBorder="1" applyAlignment="1" applyProtection="1">
      <alignment horizontal="center"/>
      <protection locked="0"/>
    </xf>
    <xf numFmtId="0" fontId="3" fillId="0" borderId="28" xfId="0" applyFont="1" applyBorder="1" applyAlignment="1">
      <alignment horizontal="left"/>
    </xf>
    <xf numFmtId="0" fontId="9" fillId="0" borderId="13" xfId="0" applyFont="1" applyBorder="1" applyAlignment="1" applyProtection="1">
      <alignment horizontal="left"/>
      <protection/>
    </xf>
    <xf numFmtId="0" fontId="31" fillId="0" borderId="0" xfId="0" applyFont="1" applyBorder="1" applyAlignment="1" applyProtection="1">
      <alignment/>
      <protection/>
    </xf>
    <xf numFmtId="167" fontId="5" fillId="0" borderId="0" xfId="61" applyNumberFormat="1" applyFont="1" applyBorder="1" applyAlignment="1" applyProtection="1">
      <alignment/>
      <protection/>
    </xf>
    <xf numFmtId="176" fontId="12" fillId="0" borderId="12" xfId="68" applyNumberFormat="1" applyFont="1" applyFill="1" applyBorder="1" applyProtection="1">
      <alignment/>
      <protection/>
    </xf>
    <xf numFmtId="0" fontId="31" fillId="0" borderId="17" xfId="0" applyFont="1" applyBorder="1" applyAlignment="1">
      <alignment/>
    </xf>
    <xf numFmtId="0" fontId="12" fillId="0" borderId="19" xfId="0" applyFont="1" applyBorder="1" applyAlignment="1">
      <alignment/>
    </xf>
    <xf numFmtId="0" fontId="12" fillId="0" borderId="29" xfId="0" applyFont="1" applyBorder="1" applyAlignment="1">
      <alignment/>
    </xf>
    <xf numFmtId="0" fontId="5" fillId="0" borderId="19" xfId="0" applyFont="1" applyBorder="1" applyAlignment="1">
      <alignment/>
    </xf>
    <xf numFmtId="0" fontId="14" fillId="0" borderId="0" xfId="0" applyFont="1" applyAlignment="1" applyProtection="1">
      <alignment/>
      <protection/>
    </xf>
    <xf numFmtId="0" fontId="15" fillId="0" borderId="0" xfId="68" applyFont="1" applyFill="1" applyBorder="1" applyProtection="1">
      <alignment/>
      <protection/>
    </xf>
    <xf numFmtId="167" fontId="15" fillId="0" borderId="0" xfId="61" applyNumberFormat="1" applyFont="1" applyFill="1" applyBorder="1" applyAlignment="1" applyProtection="1">
      <alignment/>
      <protection/>
    </xf>
    <xf numFmtId="176" fontId="15" fillId="0" borderId="0" xfId="68" applyNumberFormat="1" applyFont="1" applyFill="1" applyBorder="1" applyProtection="1">
      <alignment/>
      <protection/>
    </xf>
    <xf numFmtId="0" fontId="15" fillId="0" borderId="55" xfId="68" applyFont="1" applyFill="1" applyBorder="1" applyProtection="1">
      <alignment/>
      <protection/>
    </xf>
    <xf numFmtId="167" fontId="15" fillId="0" borderId="55" xfId="61" applyNumberFormat="1" applyFont="1" applyFill="1" applyBorder="1" applyAlignment="1" applyProtection="1">
      <alignment/>
      <protection/>
    </xf>
    <xf numFmtId="176" fontId="15" fillId="0" borderId="55" xfId="68" applyNumberFormat="1" applyFont="1" applyFill="1" applyBorder="1" applyProtection="1">
      <alignment/>
      <protection/>
    </xf>
    <xf numFmtId="176" fontId="15" fillId="0" borderId="100" xfId="68" applyNumberFormat="1" applyFont="1" applyFill="1" applyBorder="1" applyProtection="1">
      <alignment/>
      <protection/>
    </xf>
    <xf numFmtId="0" fontId="0" fillId="0" borderId="0" xfId="66">
      <alignment/>
      <protection/>
    </xf>
    <xf numFmtId="2" fontId="37" fillId="0" borderId="0" xfId="0" applyNumberFormat="1" applyFont="1" applyBorder="1" applyAlignment="1" applyProtection="1">
      <alignment wrapText="1"/>
      <protection/>
    </xf>
    <xf numFmtId="1" fontId="5" fillId="0" borderId="10" xfId="0" applyNumberFormat="1" applyFont="1" applyFill="1" applyBorder="1" applyAlignment="1" applyProtection="1">
      <alignment/>
      <protection/>
    </xf>
    <xf numFmtId="167" fontId="5" fillId="0" borderId="24" xfId="61" applyNumberFormat="1" applyFont="1" applyFill="1" applyBorder="1" applyAlignment="1" applyProtection="1">
      <alignment/>
      <protection/>
    </xf>
    <xf numFmtId="0" fontId="6" fillId="0" borderId="13" xfId="0" applyFont="1" applyBorder="1" applyAlignment="1" applyProtection="1">
      <alignment/>
      <protection/>
    </xf>
    <xf numFmtId="0" fontId="5" fillId="0" borderId="18" xfId="70" applyFont="1" applyBorder="1" applyProtection="1">
      <alignment/>
      <protection/>
    </xf>
    <xf numFmtId="0" fontId="30" fillId="41" borderId="0" xfId="0" applyFont="1" applyFill="1" applyAlignment="1">
      <alignment/>
    </xf>
    <xf numFmtId="0" fontId="30" fillId="41" borderId="0" xfId="0" applyFont="1" applyFill="1" applyBorder="1" applyAlignment="1">
      <alignment/>
    </xf>
    <xf numFmtId="0" fontId="30" fillId="41" borderId="0" xfId="0" applyFont="1" applyFill="1" applyBorder="1" applyAlignment="1" applyProtection="1">
      <alignment/>
      <protection locked="0"/>
    </xf>
    <xf numFmtId="167" fontId="6" fillId="0" borderId="10" xfId="0" applyNumberFormat="1" applyFont="1" applyBorder="1" applyAlignment="1" applyProtection="1">
      <alignment/>
      <protection/>
    </xf>
    <xf numFmtId="0" fontId="31" fillId="0" borderId="0" xfId="0" applyFont="1" applyAlignment="1" applyProtection="1">
      <alignment/>
      <protection/>
    </xf>
    <xf numFmtId="0" fontId="30" fillId="41" borderId="0" xfId="0" applyFont="1" applyFill="1" applyBorder="1" applyAlignment="1">
      <alignment/>
    </xf>
    <xf numFmtId="0" fontId="47" fillId="0" borderId="0" xfId="0" applyFont="1" applyAlignment="1">
      <alignment/>
    </xf>
    <xf numFmtId="0" fontId="48" fillId="0" borderId="0" xfId="0" applyFont="1" applyBorder="1" applyAlignment="1">
      <alignment/>
    </xf>
    <xf numFmtId="0" fontId="47" fillId="0" borderId="0" xfId="0" applyFont="1" applyBorder="1" applyAlignment="1">
      <alignment/>
    </xf>
    <xf numFmtId="0" fontId="52" fillId="0" borderId="0" xfId="0" applyFont="1" applyAlignment="1">
      <alignment/>
    </xf>
    <xf numFmtId="0" fontId="53" fillId="0" borderId="0" xfId="0" applyFont="1" applyFill="1" applyBorder="1" applyAlignment="1">
      <alignment/>
    </xf>
    <xf numFmtId="0" fontId="8" fillId="41" borderId="0" xfId="0" applyFont="1" applyFill="1" applyBorder="1" applyAlignment="1" applyProtection="1">
      <alignment/>
      <protection/>
    </xf>
    <xf numFmtId="0" fontId="0" fillId="41" borderId="0" xfId="0" applyFont="1" applyFill="1" applyBorder="1" applyAlignment="1">
      <alignment/>
    </xf>
    <xf numFmtId="0" fontId="7" fillId="41" borderId="0" xfId="0" applyFont="1" applyFill="1" applyBorder="1" applyAlignment="1" applyProtection="1">
      <alignment/>
      <protection/>
    </xf>
    <xf numFmtId="0" fontId="0" fillId="0" borderId="0" xfId="0" applyFont="1" applyAlignment="1">
      <alignment/>
    </xf>
    <xf numFmtId="0" fontId="0" fillId="0" borderId="0" xfId="0" applyFont="1" applyBorder="1" applyAlignment="1">
      <alignment/>
    </xf>
    <xf numFmtId="0" fontId="7" fillId="0" borderId="0" xfId="0" applyFont="1" applyBorder="1" applyAlignment="1" applyProtection="1">
      <alignment/>
      <protection/>
    </xf>
    <xf numFmtId="0" fontId="15" fillId="41" borderId="0" xfId="0" applyFont="1" applyFill="1" applyBorder="1" applyAlignment="1" applyProtection="1">
      <alignment/>
      <protection/>
    </xf>
    <xf numFmtId="0" fontId="5" fillId="41" borderId="0" xfId="0" applyFont="1" applyFill="1" applyBorder="1" applyAlignment="1" applyProtection="1">
      <alignment/>
      <protection/>
    </xf>
    <xf numFmtId="0" fontId="5" fillId="0" borderId="0" xfId="0" applyFont="1" applyAlignment="1" applyProtection="1">
      <alignment/>
      <protection/>
    </xf>
    <xf numFmtId="0" fontId="6" fillId="0" borderId="0" xfId="0" applyFont="1" applyBorder="1" applyAlignment="1" applyProtection="1">
      <alignment horizontal="left"/>
      <protection/>
    </xf>
    <xf numFmtId="0" fontId="5" fillId="0" borderId="0" xfId="0" applyFont="1" applyBorder="1" applyAlignment="1" applyProtection="1">
      <alignment/>
      <protection/>
    </xf>
    <xf numFmtId="0" fontId="0" fillId="41" borderId="0" xfId="0" applyFont="1" applyFill="1" applyBorder="1" applyAlignment="1">
      <alignment/>
    </xf>
    <xf numFmtId="3" fontId="5" fillId="41" borderId="0" xfId="0" applyNumberFormat="1" applyFont="1" applyFill="1" applyBorder="1" applyAlignment="1" applyProtection="1">
      <alignment/>
      <protection/>
    </xf>
    <xf numFmtId="0" fontId="0" fillId="41" borderId="0" xfId="0" applyFont="1" applyFill="1" applyBorder="1" applyAlignment="1">
      <alignment horizontal="center" vertical="center" wrapText="1"/>
    </xf>
    <xf numFmtId="0" fontId="0" fillId="0" borderId="24" xfId="0" applyFont="1" applyBorder="1" applyAlignment="1">
      <alignment/>
    </xf>
    <xf numFmtId="0" fontId="0" fillId="0" borderId="16" xfId="0" applyFont="1" applyBorder="1" applyAlignment="1">
      <alignment/>
    </xf>
    <xf numFmtId="0" fontId="0" fillId="0" borderId="19" xfId="0" applyFont="1" applyBorder="1" applyAlignment="1">
      <alignment horizontal="center" vertical="center"/>
    </xf>
    <xf numFmtId="0" fontId="0" fillId="0" borderId="20" xfId="0" applyFont="1" applyBorder="1" applyAlignment="1">
      <alignment horizontal="center" vertical="center" wrapText="1"/>
    </xf>
    <xf numFmtId="14" fontId="5" fillId="0" borderId="0" xfId="0" applyNumberFormat="1" applyFont="1" applyBorder="1" applyAlignment="1" applyProtection="1">
      <alignment/>
      <protection/>
    </xf>
    <xf numFmtId="0" fontId="0" fillId="0" borderId="10" xfId="0" applyFont="1" applyBorder="1" applyAlignment="1">
      <alignment/>
    </xf>
    <xf numFmtId="0" fontId="0" fillId="0" borderId="11" xfId="0" applyFont="1" applyBorder="1" applyAlignment="1">
      <alignment/>
    </xf>
    <xf numFmtId="0" fontId="5" fillId="0" borderId="20" xfId="0" applyFont="1" applyBorder="1" applyAlignment="1" applyProtection="1">
      <alignment horizontal="center" wrapText="1"/>
      <protection/>
    </xf>
    <xf numFmtId="2" fontId="5" fillId="11" borderId="10" xfId="0" applyNumberFormat="1" applyFont="1" applyFill="1" applyBorder="1" applyAlignment="1" applyProtection="1">
      <alignment horizontal="center"/>
      <protection locked="0"/>
    </xf>
    <xf numFmtId="169" fontId="5" fillId="11" borderId="10" xfId="0" applyNumberFormat="1" applyFont="1" applyFill="1" applyBorder="1" applyAlignment="1" applyProtection="1">
      <alignment horizontal="center"/>
      <protection locked="0"/>
    </xf>
    <xf numFmtId="1" fontId="5" fillId="11" borderId="10" xfId="0" applyNumberFormat="1" applyFont="1" applyFill="1" applyBorder="1" applyAlignment="1" applyProtection="1">
      <alignment horizontal="center"/>
      <protection locked="0"/>
    </xf>
    <xf numFmtId="171" fontId="5" fillId="11" borderId="10" xfId="64" applyNumberFormat="1" applyFont="1" applyFill="1" applyBorder="1" applyAlignment="1" applyProtection="1">
      <alignment horizontal="center"/>
      <protection locked="0"/>
    </xf>
    <xf numFmtId="171" fontId="5" fillId="11" borderId="10" xfId="0" applyNumberFormat="1" applyFont="1" applyFill="1" applyBorder="1" applyAlignment="1" applyProtection="1">
      <alignment horizontal="center"/>
      <protection locked="0"/>
    </xf>
    <xf numFmtId="3" fontId="5" fillId="41" borderId="13" xfId="0" applyNumberFormat="1" applyFont="1" applyFill="1" applyBorder="1" applyAlignment="1" applyProtection="1">
      <alignment/>
      <protection/>
    </xf>
    <xf numFmtId="3" fontId="5" fillId="41" borderId="14" xfId="0" applyNumberFormat="1" applyFont="1" applyFill="1" applyBorder="1" applyAlignment="1" applyProtection="1">
      <alignment/>
      <protection/>
    </xf>
    <xf numFmtId="0" fontId="5" fillId="41" borderId="16" xfId="0" applyFont="1" applyFill="1" applyBorder="1" applyAlignment="1" applyProtection="1">
      <alignment/>
      <protection/>
    </xf>
    <xf numFmtId="1" fontId="5" fillId="41" borderId="16" xfId="0" applyNumberFormat="1" applyFont="1" applyFill="1" applyBorder="1" applyAlignment="1" applyProtection="1">
      <alignment/>
      <protection/>
    </xf>
    <xf numFmtId="164" fontId="5" fillId="41" borderId="16" xfId="0" applyNumberFormat="1" applyFont="1" applyFill="1" applyBorder="1" applyAlignment="1" applyProtection="1">
      <alignment/>
      <protection/>
    </xf>
    <xf numFmtId="0" fontId="5" fillId="41" borderId="19" xfId="0" applyFont="1" applyFill="1" applyBorder="1" applyAlignment="1" applyProtection="1">
      <alignment/>
      <protection/>
    </xf>
    <xf numFmtId="0" fontId="5" fillId="41" borderId="10" xfId="0" applyNumberFormat="1" applyFont="1" applyFill="1" applyBorder="1" applyAlignment="1" applyProtection="1">
      <alignment horizontal="center"/>
      <protection/>
    </xf>
    <xf numFmtId="3" fontId="5" fillId="41" borderId="10" xfId="0" applyNumberFormat="1" applyFont="1" applyFill="1" applyBorder="1" applyAlignment="1" applyProtection="1">
      <alignment/>
      <protection/>
    </xf>
    <xf numFmtId="3" fontId="5" fillId="0" borderId="15" xfId="0" applyNumberFormat="1" applyFont="1" applyBorder="1" applyAlignment="1" applyProtection="1">
      <alignment/>
      <protection/>
    </xf>
    <xf numFmtId="173" fontId="13" fillId="0" borderId="0" xfId="0" applyNumberFormat="1" applyFont="1" applyBorder="1" applyAlignment="1" applyProtection="1">
      <alignment horizontal="center"/>
      <protection/>
    </xf>
    <xf numFmtId="0" fontId="6" fillId="0" borderId="16" xfId="0" applyFont="1" applyBorder="1" applyAlignment="1" applyProtection="1">
      <alignment/>
      <protection/>
    </xf>
    <xf numFmtId="173" fontId="17" fillId="0" borderId="0" xfId="0" applyNumberFormat="1" applyFont="1" applyBorder="1" applyAlignment="1" applyProtection="1">
      <alignment horizontal="left"/>
      <protection/>
    </xf>
    <xf numFmtId="173" fontId="17" fillId="0" borderId="11" xfId="0" applyNumberFormat="1" applyFont="1" applyBorder="1" applyAlignment="1" applyProtection="1">
      <alignment horizontal="left"/>
      <protection/>
    </xf>
    <xf numFmtId="173" fontId="17" fillId="0" borderId="25" xfId="0" applyNumberFormat="1" applyFont="1" applyBorder="1" applyAlignment="1" applyProtection="1">
      <alignment horizontal="left"/>
      <protection/>
    </xf>
    <xf numFmtId="167" fontId="17" fillId="0" borderId="11" xfId="54" applyFont="1" applyBorder="1" applyAlignment="1" applyProtection="1">
      <alignment/>
      <protection/>
    </xf>
    <xf numFmtId="169" fontId="17" fillId="0" borderId="10" xfId="0" applyNumberFormat="1" applyFont="1" applyBorder="1" applyAlignment="1" applyProtection="1">
      <alignment/>
      <protection/>
    </xf>
    <xf numFmtId="167" fontId="17" fillId="0" borderId="0" xfId="54" applyFont="1" applyBorder="1" applyAlignment="1" applyProtection="1">
      <alignment/>
      <protection/>
    </xf>
    <xf numFmtId="0" fontId="5" fillId="0" borderId="101" xfId="0" applyFont="1" applyBorder="1" applyAlignment="1" applyProtection="1">
      <alignment/>
      <protection/>
    </xf>
    <xf numFmtId="0" fontId="5" fillId="0" borderId="102" xfId="0" applyFont="1" applyBorder="1" applyAlignment="1" applyProtection="1">
      <alignment/>
      <protection/>
    </xf>
    <xf numFmtId="173" fontId="17" fillId="0" borderId="103" xfId="0" applyNumberFormat="1" applyFont="1" applyBorder="1" applyAlignment="1" applyProtection="1">
      <alignment horizontal="left"/>
      <protection/>
    </xf>
    <xf numFmtId="169" fontId="17" fillId="0" borderId="104"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14" xfId="0" applyNumberFormat="1" applyFont="1" applyBorder="1" applyAlignment="1" applyProtection="1">
      <alignment/>
      <protection/>
    </xf>
    <xf numFmtId="3" fontId="5" fillId="0" borderId="29" xfId="0" applyNumberFormat="1" applyFont="1" applyBorder="1" applyAlignment="1" applyProtection="1">
      <alignment/>
      <protection/>
    </xf>
    <xf numFmtId="0" fontId="2" fillId="0" borderId="13" xfId="66" applyFont="1" applyBorder="1">
      <alignment/>
      <protection/>
    </xf>
    <xf numFmtId="0" fontId="0" fillId="0" borderId="28" xfId="66" applyBorder="1">
      <alignment/>
      <protection/>
    </xf>
    <xf numFmtId="0" fontId="0" fillId="0" borderId="14" xfId="66" applyBorder="1">
      <alignment/>
      <protection/>
    </xf>
    <xf numFmtId="0" fontId="0" fillId="0" borderId="16" xfId="66" applyBorder="1">
      <alignment/>
      <protection/>
    </xf>
    <xf numFmtId="0" fontId="0" fillId="0" borderId="0" xfId="66" applyBorder="1">
      <alignment/>
      <protection/>
    </xf>
    <xf numFmtId="0" fontId="2" fillId="0" borderId="0" xfId="66" applyFont="1" applyBorder="1">
      <alignment/>
      <protection/>
    </xf>
    <xf numFmtId="0" fontId="0" fillId="0" borderId="17" xfId="66" applyBorder="1">
      <alignment/>
      <protection/>
    </xf>
    <xf numFmtId="169" fontId="0" fillId="0" borderId="0" xfId="66" applyNumberFormat="1" applyBorder="1">
      <alignment/>
      <protection/>
    </xf>
    <xf numFmtId="1" fontId="0" fillId="0" borderId="0" xfId="66" applyNumberFormat="1" applyBorder="1">
      <alignment/>
      <protection/>
    </xf>
    <xf numFmtId="169" fontId="0" fillId="0" borderId="17" xfId="66" applyNumberFormat="1" applyBorder="1">
      <alignment/>
      <protection/>
    </xf>
    <xf numFmtId="169" fontId="0" fillId="0" borderId="0" xfId="66" applyNumberFormat="1" applyFont="1" applyBorder="1">
      <alignment/>
      <protection/>
    </xf>
    <xf numFmtId="0" fontId="0" fillId="0" borderId="19" xfId="66" applyBorder="1">
      <alignment/>
      <protection/>
    </xf>
    <xf numFmtId="169" fontId="0" fillId="0" borderId="23" xfId="66" applyNumberFormat="1" applyBorder="1">
      <alignment/>
      <protection/>
    </xf>
    <xf numFmtId="1" fontId="0" fillId="0" borderId="23" xfId="66" applyNumberFormat="1" applyBorder="1">
      <alignment/>
      <protection/>
    </xf>
    <xf numFmtId="169" fontId="0" fillId="0" borderId="29" xfId="66" applyNumberFormat="1" applyBorder="1">
      <alignment/>
      <protection/>
    </xf>
    <xf numFmtId="0" fontId="0" fillId="0" borderId="0" xfId="0" applyBorder="1" applyAlignment="1">
      <alignment/>
    </xf>
    <xf numFmtId="0" fontId="0" fillId="0" borderId="17" xfId="0" applyBorder="1" applyAlignment="1">
      <alignment/>
    </xf>
    <xf numFmtId="0" fontId="0" fillId="0" borderId="16" xfId="66" applyFont="1" applyBorder="1">
      <alignment/>
      <protection/>
    </xf>
    <xf numFmtId="0" fontId="0" fillId="0" borderId="0" xfId="66" applyFont="1" applyBorder="1">
      <alignment/>
      <protection/>
    </xf>
    <xf numFmtId="0" fontId="0" fillId="0" borderId="19" xfId="66" applyFont="1" applyBorder="1">
      <alignment/>
      <protection/>
    </xf>
    <xf numFmtId="0" fontId="0" fillId="0" borderId="29" xfId="66" applyBorder="1">
      <alignment/>
      <protection/>
    </xf>
    <xf numFmtId="0" fontId="5" fillId="43" borderId="0" xfId="70" applyFill="1" applyProtection="1">
      <alignment/>
      <protection/>
    </xf>
    <xf numFmtId="0" fontId="5" fillId="43" borderId="0" xfId="70" applyFill="1" applyAlignment="1" applyProtection="1">
      <alignment horizontal="center" vertical="center"/>
      <protection/>
    </xf>
    <xf numFmtId="0" fontId="92" fillId="0" borderId="0" xfId="0" applyFont="1" applyAlignment="1">
      <alignment/>
    </xf>
    <xf numFmtId="2" fontId="92" fillId="0" borderId="0" xfId="0" applyNumberFormat="1" applyFont="1" applyAlignment="1">
      <alignment/>
    </xf>
    <xf numFmtId="169" fontId="93" fillId="0" borderId="0" xfId="0" applyNumberFormat="1" applyFont="1" applyAlignment="1" applyProtection="1">
      <alignment/>
      <protection/>
    </xf>
    <xf numFmtId="0" fontId="5" fillId="11" borderId="18" xfId="70" applyFont="1" applyFill="1" applyBorder="1" applyAlignment="1" applyProtection="1">
      <alignment horizontal="left"/>
      <protection locked="0"/>
    </xf>
    <xf numFmtId="1" fontId="2" fillId="0" borderId="0" xfId="66" applyNumberFormat="1" applyFont="1" applyBorder="1">
      <alignment/>
      <protection/>
    </xf>
    <xf numFmtId="0" fontId="0" fillId="0" borderId="0" xfId="66" applyFont="1" applyBorder="1" applyAlignment="1">
      <alignment horizontal="right"/>
      <protection/>
    </xf>
    <xf numFmtId="0" fontId="0" fillId="0" borderId="0" xfId="66" applyBorder="1" applyAlignment="1">
      <alignment horizontal="right"/>
      <protection/>
    </xf>
    <xf numFmtId="0" fontId="2" fillId="0" borderId="0" xfId="66" applyFont="1" applyBorder="1" applyAlignment="1">
      <alignment horizontal="right"/>
      <protection/>
    </xf>
    <xf numFmtId="1" fontId="2" fillId="0" borderId="23" xfId="66" applyNumberFormat="1" applyFont="1" applyBorder="1">
      <alignment/>
      <protection/>
    </xf>
    <xf numFmtId="169" fontId="2" fillId="0" borderId="0" xfId="66" applyNumberFormat="1" applyFont="1" applyBorder="1" applyAlignment="1">
      <alignment horizontal="right"/>
      <protection/>
    </xf>
    <xf numFmtId="169" fontId="0" fillId="0" borderId="0" xfId="66" applyNumberFormat="1" applyBorder="1" applyAlignment="1">
      <alignment horizontal="right"/>
      <protection/>
    </xf>
    <xf numFmtId="169" fontId="0" fillId="0" borderId="29" xfId="66" applyNumberFormat="1" applyFont="1" applyBorder="1">
      <alignment/>
      <protection/>
    </xf>
    <xf numFmtId="173" fontId="6" fillId="43" borderId="24" xfId="0" applyNumberFormat="1" applyFont="1" applyFill="1" applyBorder="1" applyAlignment="1" applyProtection="1">
      <alignment horizontal="right"/>
      <protection/>
    </xf>
    <xf numFmtId="173" fontId="5" fillId="43" borderId="29" xfId="0" applyNumberFormat="1" applyFont="1" applyFill="1" applyBorder="1" applyAlignment="1" applyProtection="1">
      <alignment horizontal="right"/>
      <protection/>
    </xf>
    <xf numFmtId="0" fontId="6" fillId="0" borderId="0" xfId="0" applyFont="1" applyBorder="1" applyAlignment="1">
      <alignment/>
    </xf>
    <xf numFmtId="0" fontId="5" fillId="0" borderId="13" xfId="0" applyFont="1" applyBorder="1" applyAlignment="1">
      <alignment/>
    </xf>
    <xf numFmtId="0" fontId="5" fillId="0" borderId="105" xfId="0" applyFont="1" applyBorder="1" applyAlignment="1">
      <alignment/>
    </xf>
    <xf numFmtId="167" fontId="5" fillId="0" borderId="10" xfId="61" applyNumberFormat="1" applyFont="1" applyBorder="1" applyAlignment="1">
      <alignment/>
    </xf>
    <xf numFmtId="9" fontId="5" fillId="11" borderId="11" xfId="64" applyFont="1" applyFill="1" applyBorder="1" applyAlignment="1" applyProtection="1">
      <alignment/>
      <protection locked="0"/>
    </xf>
    <xf numFmtId="9" fontId="5" fillId="11" borderId="19" xfId="64" applyFont="1" applyFill="1" applyBorder="1" applyAlignment="1" applyProtection="1">
      <alignment/>
      <protection locked="0"/>
    </xf>
    <xf numFmtId="167" fontId="6" fillId="0" borderId="10" xfId="61" applyNumberFormat="1" applyFont="1" applyBorder="1" applyAlignment="1">
      <alignment/>
    </xf>
    <xf numFmtId="167" fontId="5" fillId="0" borderId="10" xfId="0" applyNumberFormat="1" applyFont="1" applyBorder="1" applyAlignment="1">
      <alignment/>
    </xf>
    <xf numFmtId="167" fontId="6" fillId="0" borderId="29" xfId="61" applyNumberFormat="1" applyFont="1" applyBorder="1" applyAlignment="1">
      <alignment/>
    </xf>
    <xf numFmtId="167" fontId="6" fillId="0" borderId="10" xfId="0" applyNumberFormat="1" applyFont="1" applyBorder="1" applyAlignment="1">
      <alignment/>
    </xf>
    <xf numFmtId="0" fontId="5" fillId="0" borderId="0" xfId="0" applyFont="1" applyBorder="1" applyAlignment="1">
      <alignment vertical="top"/>
    </xf>
    <xf numFmtId="0" fontId="5" fillId="0" borderId="0" xfId="0" applyFont="1" applyBorder="1" applyAlignment="1">
      <alignment wrapText="1"/>
    </xf>
    <xf numFmtId="0" fontId="5" fillId="0" borderId="81" xfId="0" applyFont="1" applyBorder="1" applyAlignment="1">
      <alignment/>
    </xf>
    <xf numFmtId="0" fontId="5" fillId="0" borderId="82" xfId="0" applyFont="1" applyBorder="1" applyAlignment="1">
      <alignment/>
    </xf>
    <xf numFmtId="0" fontId="5" fillId="0" borderId="100" xfId="0" applyFont="1" applyBorder="1" applyAlignment="1">
      <alignment/>
    </xf>
    <xf numFmtId="0" fontId="5" fillId="0" borderId="106" xfId="0" applyFont="1" applyBorder="1" applyAlignment="1">
      <alignment horizontal="center"/>
    </xf>
    <xf numFmtId="0" fontId="5" fillId="0" borderId="107" xfId="0" applyFont="1" applyBorder="1" applyAlignment="1">
      <alignment/>
    </xf>
    <xf numFmtId="1" fontId="5" fillId="11" borderId="108" xfId="0" applyNumberFormat="1" applyFont="1" applyFill="1" applyBorder="1" applyAlignment="1" applyProtection="1">
      <alignment/>
      <protection locked="0"/>
    </xf>
    <xf numFmtId="1" fontId="5" fillId="11" borderId="109" xfId="0" applyNumberFormat="1" applyFont="1" applyFill="1" applyBorder="1" applyAlignment="1" applyProtection="1">
      <alignment/>
      <protection locked="0"/>
    </xf>
    <xf numFmtId="0" fontId="5" fillId="0" borderId="108" xfId="0" applyFont="1" applyBorder="1" applyAlignment="1">
      <alignment/>
    </xf>
    <xf numFmtId="9" fontId="5" fillId="11" borderId="63" xfId="0" applyNumberFormat="1" applyFont="1" applyFill="1" applyBorder="1" applyAlignment="1" applyProtection="1">
      <alignment/>
      <protection locked="0"/>
    </xf>
    <xf numFmtId="167" fontId="6" fillId="0" borderId="20" xfId="0" applyNumberFormat="1" applyFont="1" applyBorder="1" applyAlignment="1">
      <alignment/>
    </xf>
    <xf numFmtId="167" fontId="5" fillId="0" borderId="15" xfId="0" applyNumberFormat="1" applyFont="1" applyBorder="1" applyAlignment="1">
      <alignment/>
    </xf>
    <xf numFmtId="167" fontId="5" fillId="0" borderId="18" xfId="0" applyNumberFormat="1" applyFont="1" applyBorder="1" applyAlignment="1">
      <alignment/>
    </xf>
    <xf numFmtId="167" fontId="5" fillId="0" borderId="20" xfId="0" applyNumberFormat="1" applyFont="1" applyBorder="1" applyAlignment="1">
      <alignment/>
    </xf>
    <xf numFmtId="167" fontId="5" fillId="0" borderId="23" xfId="0" applyNumberFormat="1" applyFont="1" applyBorder="1" applyAlignment="1">
      <alignment horizontal="center"/>
    </xf>
    <xf numFmtId="2" fontId="5" fillId="43" borderId="10" xfId="0" applyNumberFormat="1" applyFont="1" applyFill="1" applyBorder="1" applyAlignment="1" applyProtection="1">
      <alignment horizontal="center"/>
      <protection/>
    </xf>
    <xf numFmtId="0" fontId="5" fillId="0" borderId="28" xfId="0" applyFont="1" applyBorder="1" applyAlignment="1">
      <alignment horizontal="center"/>
    </xf>
    <xf numFmtId="0" fontId="5" fillId="0" borderId="23" xfId="0" applyFont="1" applyBorder="1" applyAlignment="1">
      <alignment horizontal="center"/>
    </xf>
    <xf numFmtId="0" fontId="5" fillId="0" borderId="17" xfId="0" applyFont="1" applyBorder="1" applyAlignment="1">
      <alignment horizontal="left"/>
    </xf>
    <xf numFmtId="2" fontId="6" fillId="0" borderId="0" xfId="0" applyNumberFormat="1" applyFont="1" applyBorder="1" applyAlignment="1">
      <alignment horizontal="center"/>
    </xf>
    <xf numFmtId="0" fontId="5" fillId="0" borderId="25" xfId="0" applyFont="1" applyBorder="1" applyAlignment="1">
      <alignment horizontal="center"/>
    </xf>
    <xf numFmtId="167" fontId="5" fillId="0" borderId="25" xfId="0" applyNumberFormat="1" applyFont="1" applyBorder="1" applyAlignment="1">
      <alignment horizontal="center"/>
    </xf>
    <xf numFmtId="1" fontId="6" fillId="0" borderId="59" xfId="0" applyNumberFormat="1" applyFont="1" applyBorder="1" applyAlignment="1">
      <alignment/>
    </xf>
    <xf numFmtId="0" fontId="5" fillId="0" borderId="110" xfId="0" applyFont="1" applyBorder="1" applyAlignment="1">
      <alignment horizontal="center"/>
    </xf>
    <xf numFmtId="0" fontId="6" fillId="0" borderId="11" xfId="0" applyFont="1" applyBorder="1" applyAlignment="1">
      <alignment/>
    </xf>
    <xf numFmtId="0" fontId="6" fillId="0" borderId="107" xfId="0" applyFont="1" applyBorder="1" applyAlignment="1">
      <alignment/>
    </xf>
    <xf numFmtId="0" fontId="6" fillId="0" borderId="10" xfId="0" applyFont="1" applyBorder="1" applyAlignment="1">
      <alignment/>
    </xf>
    <xf numFmtId="1" fontId="6" fillId="11" borderId="20" xfId="0" applyNumberFormat="1" applyFont="1" applyFill="1" applyBorder="1" applyAlignment="1" applyProtection="1">
      <alignment/>
      <protection locked="0"/>
    </xf>
    <xf numFmtId="0" fontId="6" fillId="0" borderId="57" xfId="0" applyFont="1" applyBorder="1" applyAlignment="1">
      <alignment/>
    </xf>
    <xf numFmtId="0" fontId="6" fillId="0" borderId="13" xfId="0" applyFont="1" applyBorder="1" applyAlignment="1">
      <alignment/>
    </xf>
    <xf numFmtId="2" fontId="5" fillId="0" borderId="16" xfId="0" applyNumberFormat="1" applyFont="1" applyBorder="1" applyAlignment="1">
      <alignment/>
    </xf>
    <xf numFmtId="2" fontId="5" fillId="0" borderId="19" xfId="0" applyNumberFormat="1" applyFont="1" applyBorder="1" applyAlignment="1">
      <alignment/>
    </xf>
    <xf numFmtId="0" fontId="5" fillId="0" borderId="19" xfId="0" applyFont="1" applyBorder="1" applyAlignment="1">
      <alignment horizontal="center"/>
    </xf>
    <xf numFmtId="0" fontId="5" fillId="0" borderId="29" xfId="0" applyFont="1" applyBorder="1" applyAlignment="1">
      <alignment horizontal="center"/>
    </xf>
    <xf numFmtId="0" fontId="5" fillId="0" borderId="20" xfId="0" applyFont="1" applyBorder="1" applyAlignment="1">
      <alignment horizontal="center"/>
    </xf>
    <xf numFmtId="9" fontId="5" fillId="11" borderId="19" xfId="64" applyFont="1" applyFill="1" applyBorder="1" applyAlignment="1" applyProtection="1">
      <alignment horizontal="center"/>
      <protection locked="0"/>
    </xf>
    <xf numFmtId="0" fontId="5" fillId="0" borderId="14" xfId="0" applyFont="1" applyBorder="1" applyAlignment="1">
      <alignment/>
    </xf>
    <xf numFmtId="0" fontId="5" fillId="0" borderId="16" xfId="0" applyFont="1" applyBorder="1" applyAlignment="1">
      <alignment wrapText="1"/>
    </xf>
    <xf numFmtId="0" fontId="5" fillId="0" borderId="18" xfId="0" applyFont="1" applyBorder="1" applyAlignment="1">
      <alignment horizontal="center"/>
    </xf>
    <xf numFmtId="167" fontId="5" fillId="0" borderId="16" xfId="61" applyNumberFormat="1" applyFont="1" applyBorder="1" applyAlignment="1">
      <alignment horizontal="center"/>
    </xf>
    <xf numFmtId="167" fontId="5" fillId="0" borderId="18" xfId="61" applyNumberFormat="1" applyFont="1" applyBorder="1" applyAlignment="1">
      <alignment horizontal="center"/>
    </xf>
    <xf numFmtId="167" fontId="5" fillId="0" borderId="19" xfId="61" applyNumberFormat="1" applyFont="1" applyBorder="1" applyAlignment="1">
      <alignment horizontal="center"/>
    </xf>
    <xf numFmtId="167" fontId="5" fillId="0" borderId="20" xfId="61" applyNumberFormat="1" applyFont="1" applyBorder="1" applyAlignment="1">
      <alignment horizontal="center"/>
    </xf>
    <xf numFmtId="167" fontId="6" fillId="0" borderId="29" xfId="61" applyNumberFormat="1" applyFont="1" applyBorder="1" applyAlignment="1">
      <alignment horizontal="center"/>
    </xf>
    <xf numFmtId="168" fontId="5" fillId="0" borderId="23" xfId="61" applyFont="1" applyBorder="1" applyAlignment="1">
      <alignment/>
    </xf>
    <xf numFmtId="168" fontId="5" fillId="0" borderId="23" xfId="61" applyFont="1" applyBorder="1" applyAlignment="1">
      <alignment horizontal="center"/>
    </xf>
    <xf numFmtId="167" fontId="5" fillId="0" borderId="17" xfId="61" applyNumberFormat="1" applyFont="1" applyBorder="1" applyAlignment="1">
      <alignment horizontal="center"/>
    </xf>
    <xf numFmtId="0" fontId="5" fillId="0" borderId="0" xfId="0" applyFont="1" applyAlignment="1">
      <alignment/>
    </xf>
    <xf numFmtId="0" fontId="5" fillId="0" borderId="0" xfId="0" applyFont="1" applyAlignment="1" applyProtection="1">
      <alignment/>
      <protection/>
    </xf>
    <xf numFmtId="0" fontId="5" fillId="0" borderId="0" xfId="0" applyFont="1" applyBorder="1" applyAlignment="1">
      <alignment/>
    </xf>
    <xf numFmtId="0" fontId="15" fillId="0" borderId="0" xfId="0" applyFont="1" applyBorder="1" applyAlignment="1" applyProtection="1">
      <alignment/>
      <protection/>
    </xf>
    <xf numFmtId="0" fontId="26" fillId="0" borderId="0" xfId="0" applyFont="1" applyAlignment="1">
      <alignment/>
    </xf>
    <xf numFmtId="0" fontId="5" fillId="0" borderId="16" xfId="0" applyFont="1" applyBorder="1" applyAlignment="1">
      <alignment horizontal="left"/>
    </xf>
    <xf numFmtId="0" fontId="6" fillId="0" borderId="16" xfId="0" applyFont="1" applyBorder="1" applyAlignment="1">
      <alignment/>
    </xf>
    <xf numFmtId="0" fontId="5" fillId="0" borderId="17" xfId="0" applyFont="1" applyBorder="1" applyAlignment="1">
      <alignment/>
    </xf>
    <xf numFmtId="0" fontId="6" fillId="0" borderId="28" xfId="0" applyFont="1" applyBorder="1" applyAlignment="1">
      <alignment/>
    </xf>
    <xf numFmtId="9" fontId="6" fillId="0" borderId="0" xfId="0" applyNumberFormat="1" applyFont="1" applyBorder="1" applyAlignment="1">
      <alignment horizontal="center"/>
    </xf>
    <xf numFmtId="9" fontId="6" fillId="0" borderId="23" xfId="0" applyNumberFormat="1" applyFont="1" applyBorder="1" applyAlignment="1">
      <alignment horizontal="center"/>
    </xf>
    <xf numFmtId="9" fontId="5" fillId="11" borderId="10" xfId="0" applyNumberFormat="1" applyFont="1" applyFill="1" applyBorder="1" applyAlignment="1" applyProtection="1">
      <alignment horizontal="center"/>
      <protection locked="0"/>
    </xf>
    <xf numFmtId="9" fontId="6" fillId="0" borderId="18" xfId="64" applyFont="1" applyBorder="1" applyAlignment="1" applyProtection="1">
      <alignment horizontal="center"/>
      <protection/>
    </xf>
    <xf numFmtId="9" fontId="6" fillId="0" borderId="20" xfId="64" applyFont="1" applyBorder="1" applyAlignment="1" applyProtection="1">
      <alignment horizontal="center"/>
      <protection/>
    </xf>
    <xf numFmtId="0" fontId="5" fillId="0" borderId="17" xfId="0" applyFont="1" applyFill="1" applyBorder="1" applyAlignment="1" applyProtection="1">
      <alignment horizontal="left"/>
      <protection/>
    </xf>
    <xf numFmtId="0" fontId="6" fillId="0" borderId="29" xfId="0" applyFont="1" applyBorder="1" applyAlignment="1">
      <alignment/>
    </xf>
    <xf numFmtId="0" fontId="5" fillId="43" borderId="0" xfId="0" applyFont="1" applyFill="1" applyBorder="1" applyAlignment="1">
      <alignment/>
    </xf>
    <xf numFmtId="0" fontId="31" fillId="43" borderId="0" xfId="0" applyFont="1" applyFill="1" applyBorder="1" applyAlignment="1">
      <alignment/>
    </xf>
    <xf numFmtId="0" fontId="31" fillId="43" borderId="0" xfId="0" applyFont="1" applyFill="1" applyAlignment="1">
      <alignment/>
    </xf>
    <xf numFmtId="0" fontId="5" fillId="43" borderId="0" xfId="0" applyFont="1" applyFill="1" applyAlignment="1">
      <alignment/>
    </xf>
    <xf numFmtId="0" fontId="54" fillId="43" borderId="0" xfId="0" applyFont="1" applyFill="1" applyBorder="1" applyAlignment="1">
      <alignment/>
    </xf>
    <xf numFmtId="0" fontId="6" fillId="43" borderId="0" xfId="0" applyFont="1" applyFill="1" applyBorder="1" applyAlignment="1">
      <alignment/>
    </xf>
    <xf numFmtId="0" fontId="26" fillId="43" borderId="0" xfId="67" applyFont="1" applyFill="1" applyBorder="1" applyAlignment="1" applyProtection="1">
      <alignment horizontal="right"/>
      <protection hidden="1"/>
    </xf>
    <xf numFmtId="0" fontId="26" fillId="43" borderId="0" xfId="67" applyFont="1" applyFill="1" applyBorder="1" applyAlignment="1" applyProtection="1">
      <alignment horizontal="left"/>
      <protection hidden="1"/>
    </xf>
    <xf numFmtId="0" fontId="12" fillId="43" borderId="0" xfId="0" applyFont="1" applyFill="1" applyBorder="1" applyAlignment="1">
      <alignment horizontal="center"/>
    </xf>
    <xf numFmtId="11" fontId="15" fillId="43" borderId="0" xfId="0" applyNumberFormat="1" applyFont="1" applyFill="1" applyBorder="1" applyAlignment="1">
      <alignment horizontal="center"/>
    </xf>
    <xf numFmtId="0" fontId="12" fillId="43" borderId="0" xfId="0" applyFont="1" applyFill="1" applyBorder="1" applyAlignment="1">
      <alignment/>
    </xf>
    <xf numFmtId="0" fontId="26" fillId="43" borderId="0" xfId="67" applyFont="1" applyFill="1" applyBorder="1" applyAlignment="1" applyProtection="1">
      <alignment horizontal="center"/>
      <protection hidden="1"/>
    </xf>
    <xf numFmtId="0" fontId="0" fillId="0" borderId="25" xfId="0" applyBorder="1" applyAlignment="1">
      <alignment horizontal="center"/>
    </xf>
    <xf numFmtId="2" fontId="6" fillId="0" borderId="28" xfId="0" applyNumberFormat="1" applyFont="1" applyBorder="1" applyAlignment="1">
      <alignment horizontal="center" vertical="center"/>
    </xf>
    <xf numFmtId="0" fontId="0" fillId="0" borderId="23" xfId="0" applyBorder="1" applyAlignment="1">
      <alignment vertical="center"/>
    </xf>
    <xf numFmtId="0" fontId="6" fillId="0" borderId="14" xfId="0" applyFont="1" applyBorder="1" applyAlignment="1">
      <alignment horizontal="center" vertical="center"/>
    </xf>
    <xf numFmtId="0" fontId="5" fillId="0" borderId="28" xfId="0" applyFont="1" applyBorder="1" applyAlignment="1">
      <alignment horizontal="center" vertical="center"/>
    </xf>
    <xf numFmtId="2" fontId="6" fillId="0" borderId="14" xfId="0" applyNumberFormat="1" applyFont="1" applyBorder="1" applyAlignment="1">
      <alignment horizontal="left" vertic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center" vertical="center"/>
    </xf>
    <xf numFmtId="2" fontId="6" fillId="0" borderId="23" xfId="0" applyNumberFormat="1" applyFont="1" applyBorder="1" applyAlignment="1">
      <alignment horizontal="center" vertical="center"/>
    </xf>
    <xf numFmtId="2" fontId="6" fillId="0" borderId="29" xfId="0" applyNumberFormat="1" applyFont="1" applyBorder="1" applyAlignment="1">
      <alignment horizontal="left" vertical="center"/>
    </xf>
    <xf numFmtId="173" fontId="5" fillId="0" borderId="23" xfId="0" applyNumberFormat="1" applyFont="1" applyBorder="1" applyAlignment="1" applyProtection="1">
      <alignment horizontal="left"/>
      <protection/>
    </xf>
    <xf numFmtId="0" fontId="5" fillId="0" borderId="84" xfId="0" applyFont="1" applyBorder="1" applyAlignment="1">
      <alignment/>
    </xf>
    <xf numFmtId="0" fontId="5" fillId="0" borderId="79" xfId="0" applyFont="1" applyBorder="1" applyAlignment="1">
      <alignment/>
    </xf>
    <xf numFmtId="0" fontId="5" fillId="0" borderId="111" xfId="0" applyFont="1" applyBorder="1" applyAlignment="1">
      <alignment/>
    </xf>
    <xf numFmtId="0" fontId="6" fillId="0" borderId="28" xfId="0" applyFont="1" applyBorder="1" applyAlignment="1">
      <alignment vertical="center"/>
    </xf>
    <xf numFmtId="0" fontId="6" fillId="41" borderId="29" xfId="0" applyFont="1" applyFill="1" applyBorder="1" applyAlignment="1">
      <alignment/>
    </xf>
    <xf numFmtId="167" fontId="5" fillId="0" borderId="11" xfId="0" applyNumberFormat="1" applyFont="1" applyBorder="1" applyAlignment="1">
      <alignment horizontal="center"/>
    </xf>
    <xf numFmtId="167" fontId="5" fillId="0" borderId="19" xfId="0" applyNumberFormat="1" applyFont="1" applyBorder="1" applyAlignment="1">
      <alignment horizontal="center"/>
    </xf>
    <xf numFmtId="9" fontId="5" fillId="43" borderId="11" xfId="64" applyFont="1" applyFill="1" applyBorder="1" applyAlignment="1" applyProtection="1">
      <alignment horizontal="center"/>
      <protection locked="0"/>
    </xf>
    <xf numFmtId="9" fontId="5" fillId="0" borderId="10" xfId="64" applyFont="1" applyBorder="1" applyAlignment="1">
      <alignment horizontal="center"/>
    </xf>
    <xf numFmtId="2" fontId="5" fillId="43" borderId="15" xfId="0" applyNumberFormat="1" applyFont="1" applyFill="1" applyBorder="1" applyAlignment="1" applyProtection="1">
      <alignment horizontal="center"/>
      <protection/>
    </xf>
    <xf numFmtId="2" fontId="5" fillId="43" borderId="20" xfId="0" applyNumberFormat="1" applyFont="1" applyFill="1" applyBorder="1" applyAlignment="1" applyProtection="1">
      <alignment horizontal="center"/>
      <protection/>
    </xf>
    <xf numFmtId="2" fontId="5" fillId="43" borderId="18" xfId="0" applyNumberFormat="1" applyFont="1" applyFill="1" applyBorder="1" applyAlignment="1" applyProtection="1">
      <alignment horizontal="center"/>
      <protection/>
    </xf>
    <xf numFmtId="173" fontId="41" fillId="43" borderId="0" xfId="0" applyNumberFormat="1" applyFont="1" applyFill="1" applyBorder="1" applyAlignment="1" applyProtection="1">
      <alignment horizontal="right"/>
      <protection/>
    </xf>
    <xf numFmtId="167" fontId="6" fillId="43" borderId="15" xfId="61" applyNumberFormat="1" applyFont="1" applyFill="1" applyBorder="1" applyAlignment="1" applyProtection="1">
      <alignment horizontal="right"/>
      <protection/>
    </xf>
    <xf numFmtId="2" fontId="6" fillId="0" borderId="14" xfId="0" applyNumberFormat="1" applyFont="1" applyBorder="1" applyAlignment="1" applyProtection="1">
      <alignment horizontal="center"/>
      <protection/>
    </xf>
    <xf numFmtId="167" fontId="6" fillId="43" borderId="20" xfId="61" applyNumberFormat="1" applyFont="1" applyFill="1" applyBorder="1" applyAlignment="1" applyProtection="1">
      <alignment horizontal="right"/>
      <protection/>
    </xf>
    <xf numFmtId="0" fontId="6" fillId="0" borderId="29" xfId="0" applyFont="1" applyBorder="1" applyAlignment="1">
      <alignment horizontal="center" vertical="center"/>
    </xf>
    <xf numFmtId="0" fontId="5" fillId="0" borderId="16" xfId="0" applyFont="1" applyBorder="1" applyAlignment="1">
      <alignment horizontal="center"/>
    </xf>
    <xf numFmtId="0" fontId="5" fillId="0" borderId="15" xfId="0" applyFont="1" applyBorder="1" applyAlignment="1">
      <alignment horizontal="center"/>
    </xf>
    <xf numFmtId="0" fontId="5" fillId="0" borderId="0" xfId="0" applyFont="1" applyAlignment="1">
      <alignment horizontal="center" wrapText="1"/>
    </xf>
    <xf numFmtId="9" fontId="5" fillId="0" borderId="23" xfId="64" applyFont="1" applyBorder="1" applyAlignment="1">
      <alignment horizontal="center"/>
    </xf>
    <xf numFmtId="2" fontId="5" fillId="0" borderId="13" xfId="0" applyNumberFormat="1" applyFont="1" applyBorder="1" applyAlignment="1">
      <alignment horizontal="center"/>
    </xf>
    <xf numFmtId="2" fontId="5" fillId="0" borderId="28" xfId="0" applyNumberFormat="1" applyFont="1" applyBorder="1" applyAlignment="1">
      <alignment horizontal="center"/>
    </xf>
    <xf numFmtId="2" fontId="5" fillId="0" borderId="14" xfId="0" applyNumberFormat="1" applyFont="1" applyBorder="1" applyAlignment="1">
      <alignment horizontal="center"/>
    </xf>
    <xf numFmtId="2" fontId="5" fillId="0" borderId="16" xfId="0" applyNumberFormat="1" applyFont="1" applyBorder="1" applyAlignment="1">
      <alignment horizontal="center"/>
    </xf>
    <xf numFmtId="2" fontId="5" fillId="0" borderId="19" xfId="0" applyNumberFormat="1" applyFont="1" applyBorder="1" applyAlignment="1">
      <alignment horizontal="center"/>
    </xf>
    <xf numFmtId="2" fontId="5" fillId="0" borderId="29" xfId="0" applyNumberFormat="1" applyFont="1" applyBorder="1" applyAlignment="1">
      <alignment horizontal="center"/>
    </xf>
    <xf numFmtId="0" fontId="5" fillId="0" borderId="18" xfId="0" applyFont="1" applyBorder="1" applyAlignment="1">
      <alignment/>
    </xf>
    <xf numFmtId="0" fontId="0" fillId="0" borderId="0" xfId="0" applyFont="1" applyBorder="1" applyAlignment="1">
      <alignment/>
    </xf>
    <xf numFmtId="0" fontId="0" fillId="0" borderId="0" xfId="0" applyFont="1" applyAlignment="1">
      <alignment/>
    </xf>
    <xf numFmtId="0" fontId="29" fillId="0" borderId="15" xfId="0" applyFont="1" applyBorder="1" applyAlignment="1" applyProtection="1">
      <alignment horizontal="center" vertical="center"/>
      <protection/>
    </xf>
    <xf numFmtId="1" fontId="29" fillId="0" borderId="15" xfId="0" applyNumberFormat="1" applyFont="1" applyBorder="1" applyAlignment="1" applyProtection="1">
      <alignment horizontal="center" vertical="center" wrapText="1"/>
      <protection/>
    </xf>
    <xf numFmtId="0" fontId="29" fillId="0" borderId="20" xfId="0" applyFont="1" applyBorder="1" applyAlignment="1" applyProtection="1">
      <alignment horizontal="center" vertical="center"/>
      <protection/>
    </xf>
    <xf numFmtId="0" fontId="0" fillId="0" borderId="11" xfId="0" applyFont="1" applyBorder="1" applyAlignment="1">
      <alignment/>
    </xf>
    <xf numFmtId="3" fontId="5" fillId="0" borderId="10" xfId="0" applyNumberFormat="1" applyFont="1" applyBorder="1" applyAlignment="1" applyProtection="1">
      <alignment horizontal="right"/>
      <protection/>
    </xf>
    <xf numFmtId="2" fontId="5" fillId="0" borderId="10" xfId="0" applyNumberFormat="1" applyFont="1" applyBorder="1" applyAlignment="1" applyProtection="1">
      <alignment horizontal="right"/>
      <protection/>
    </xf>
    <xf numFmtId="2" fontId="5" fillId="42" borderId="10" xfId="0" applyNumberFormat="1" applyFont="1" applyFill="1" applyBorder="1" applyAlignment="1" applyProtection="1">
      <alignment horizontal="right"/>
      <protection locked="0"/>
    </xf>
    <xf numFmtId="1" fontId="5" fillId="0" borderId="10" xfId="0" applyNumberFormat="1" applyFont="1" applyBorder="1" applyAlignment="1" applyProtection="1">
      <alignment horizontal="right"/>
      <protection/>
    </xf>
    <xf numFmtId="173" fontId="6" fillId="0" borderId="19" xfId="0" applyNumberFormat="1" applyFont="1" applyBorder="1" applyAlignment="1" applyProtection="1">
      <alignment horizontal="left"/>
      <protection/>
    </xf>
    <xf numFmtId="0" fontId="5" fillId="0" borderId="10" xfId="0" applyFont="1" applyBorder="1" applyAlignment="1">
      <alignment horizontal="center"/>
    </xf>
    <xf numFmtId="167" fontId="6" fillId="0" borderId="20" xfId="61" applyNumberFormat="1" applyFont="1" applyBorder="1" applyAlignment="1">
      <alignment/>
    </xf>
    <xf numFmtId="0" fontId="6" fillId="0" borderId="24" xfId="0" applyFont="1" applyBorder="1" applyAlignment="1">
      <alignment/>
    </xf>
    <xf numFmtId="167" fontId="6" fillId="0" borderId="11" xfId="61" applyNumberFormat="1" applyFont="1" applyBorder="1" applyAlignment="1" applyProtection="1">
      <alignment/>
      <protection/>
    </xf>
    <xf numFmtId="167" fontId="6" fillId="0" borderId="25" xfId="61" applyNumberFormat="1" applyFont="1" applyBorder="1" applyAlignment="1" applyProtection="1">
      <alignment/>
      <protection/>
    </xf>
    <xf numFmtId="0" fontId="93" fillId="0" borderId="0" xfId="0" applyFont="1" applyAlignment="1">
      <alignment/>
    </xf>
    <xf numFmtId="167" fontId="6" fillId="0" borderId="24" xfId="61" applyNumberFormat="1" applyFont="1" applyBorder="1" applyAlignment="1" applyProtection="1">
      <alignment/>
      <protection/>
    </xf>
    <xf numFmtId="9" fontId="5" fillId="11" borderId="10" xfId="64" applyNumberFormat="1" applyFont="1" applyFill="1" applyBorder="1" applyAlignment="1" applyProtection="1">
      <alignment horizontal="center"/>
      <protection locked="0"/>
    </xf>
    <xf numFmtId="0" fontId="15" fillId="0" borderId="10" xfId="68" applyFont="1" applyFill="1" applyBorder="1" applyAlignment="1" applyProtection="1">
      <alignment horizontal="center"/>
      <protection/>
    </xf>
    <xf numFmtId="0" fontId="0" fillId="0" borderId="16" xfId="0" applyBorder="1" applyAlignment="1">
      <alignment/>
    </xf>
    <xf numFmtId="0" fontId="0" fillId="0" borderId="18" xfId="0" applyBorder="1" applyAlignment="1">
      <alignment/>
    </xf>
    <xf numFmtId="0" fontId="29" fillId="0" borderId="18" xfId="0" applyFont="1" applyBorder="1" applyAlignment="1">
      <alignment horizontal="center" vertical="center" wrapText="1"/>
    </xf>
    <xf numFmtId="0" fontId="29" fillId="0" borderId="20" xfId="0" applyFont="1" applyBorder="1" applyAlignment="1">
      <alignment horizontal="center" vertical="center" wrapText="1"/>
    </xf>
    <xf numFmtId="167" fontId="12" fillId="0" borderId="15" xfId="61" applyNumberFormat="1" applyFont="1" applyFill="1" applyBorder="1" applyAlignment="1" applyProtection="1">
      <alignment/>
      <protection/>
    </xf>
    <xf numFmtId="3" fontId="12" fillId="0" borderId="15" xfId="68" applyNumberFormat="1" applyFont="1" applyFill="1" applyBorder="1" applyProtection="1">
      <alignment/>
      <protection/>
    </xf>
    <xf numFmtId="167" fontId="12" fillId="0" borderId="28" xfId="61" applyNumberFormat="1" applyFont="1" applyFill="1" applyBorder="1" applyAlignment="1" applyProtection="1" quotePrefix="1">
      <alignment/>
      <protection/>
    </xf>
    <xf numFmtId="9" fontId="12" fillId="0" borderId="23" xfId="68" applyNumberFormat="1" applyFont="1" applyFill="1" applyBorder="1" applyAlignment="1" applyProtection="1">
      <alignment horizontal="center"/>
      <protection/>
    </xf>
    <xf numFmtId="0" fontId="15" fillId="0" borderId="0" xfId="68" applyFont="1" applyFill="1" applyAlignment="1" applyProtection="1">
      <alignment horizontal="left" vertical="center"/>
      <protection/>
    </xf>
    <xf numFmtId="0" fontId="18" fillId="0" borderId="0" xfId="68" applyFont="1" applyFill="1" applyAlignment="1" applyProtection="1">
      <alignment horizontal="center" vertical="center"/>
      <protection/>
    </xf>
    <xf numFmtId="0" fontId="15" fillId="0" borderId="0" xfId="68" applyFont="1" applyFill="1" applyAlignment="1" applyProtection="1">
      <alignment horizontal="center" vertical="center"/>
      <protection/>
    </xf>
    <xf numFmtId="9" fontId="12" fillId="11" borderId="15" xfId="64" applyFont="1" applyFill="1" applyBorder="1" applyAlignment="1" applyProtection="1">
      <alignment horizontal="center" vertical="center"/>
      <protection locked="0"/>
    </xf>
    <xf numFmtId="9" fontId="12" fillId="11" borderId="18" xfId="64" applyFont="1" applyFill="1" applyBorder="1" applyAlignment="1" applyProtection="1" quotePrefix="1">
      <alignment horizontal="center" vertical="center"/>
      <protection locked="0"/>
    </xf>
    <xf numFmtId="9" fontId="12" fillId="11" borderId="15" xfId="64" applyFont="1" applyFill="1" applyBorder="1" applyAlignment="1" applyProtection="1" quotePrefix="1">
      <alignment horizontal="center" vertical="center"/>
      <protection locked="0"/>
    </xf>
    <xf numFmtId="9" fontId="12" fillId="11" borderId="20" xfId="64" applyFont="1" applyFill="1" applyBorder="1" applyAlignment="1" applyProtection="1" quotePrefix="1">
      <alignment horizontal="center" vertical="center"/>
      <protection locked="0"/>
    </xf>
    <xf numFmtId="9" fontId="15" fillId="0" borderId="0" xfId="64" applyFont="1" applyFill="1" applyAlignment="1" applyProtection="1">
      <alignment horizontal="center" vertical="center"/>
      <protection/>
    </xf>
    <xf numFmtId="0" fontId="15" fillId="0" borderId="10" xfId="68" applyFont="1" applyFill="1" applyBorder="1" applyAlignment="1" applyProtection="1">
      <alignment horizontal="center" vertical="center"/>
      <protection/>
    </xf>
    <xf numFmtId="0" fontId="12" fillId="0" borderId="10" xfId="68" applyFont="1" applyFill="1" applyBorder="1" applyAlignment="1" applyProtection="1">
      <alignment horizontal="center" vertical="center"/>
      <protection/>
    </xf>
    <xf numFmtId="0" fontId="12" fillId="0" borderId="0" xfId="68" applyFont="1" applyFill="1" applyBorder="1" applyAlignment="1" applyProtection="1" quotePrefix="1">
      <alignment horizontal="center" vertical="center"/>
      <protection/>
    </xf>
    <xf numFmtId="0" fontId="15" fillId="0" borderId="23" xfId="68" applyFont="1" applyFill="1" applyBorder="1" applyAlignment="1" applyProtection="1">
      <alignment horizontal="center" vertical="center"/>
      <protection/>
    </xf>
    <xf numFmtId="0" fontId="12" fillId="0" borderId="20" xfId="68" applyFont="1" applyFill="1" applyBorder="1" applyAlignment="1" applyProtection="1">
      <alignment horizontal="center" vertical="center"/>
      <protection/>
    </xf>
    <xf numFmtId="0" fontId="15" fillId="0" borderId="37" xfId="68" applyFont="1" applyFill="1" applyBorder="1" applyAlignment="1" applyProtection="1">
      <alignment horizontal="center" vertical="center"/>
      <protection/>
    </xf>
    <xf numFmtId="0" fontId="12" fillId="0" borderId="0" xfId="68" applyFont="1" applyFill="1" applyBorder="1" applyAlignment="1" applyProtection="1">
      <alignment horizontal="center" vertical="center"/>
      <protection/>
    </xf>
    <xf numFmtId="3" fontId="12" fillId="11" borderId="10" xfId="68" applyNumberFormat="1" applyFont="1" applyFill="1" applyBorder="1" applyAlignment="1" applyProtection="1">
      <alignment horizontal="center" vertical="center"/>
      <protection locked="0"/>
    </xf>
    <xf numFmtId="0" fontId="12" fillId="0" borderId="22" xfId="68" applyFont="1" applyFill="1" applyBorder="1" applyAlignment="1" applyProtection="1">
      <alignment horizontal="center" vertical="center"/>
      <protection/>
    </xf>
    <xf numFmtId="0" fontId="15" fillId="0" borderId="36" xfId="68" applyFont="1" applyFill="1" applyBorder="1" applyAlignment="1" applyProtection="1">
      <alignment horizontal="center" vertical="center"/>
      <protection/>
    </xf>
    <xf numFmtId="0" fontId="15" fillId="0" borderId="89" xfId="68" applyFont="1" applyFill="1" applyBorder="1" applyAlignment="1" applyProtection="1">
      <alignment horizontal="center" vertical="center" wrapText="1"/>
      <protection/>
    </xf>
    <xf numFmtId="0" fontId="15" fillId="0" borderId="0" xfId="68" applyFont="1" applyFill="1" applyBorder="1" applyAlignment="1" applyProtection="1">
      <alignment horizontal="center" vertical="center" wrapText="1"/>
      <protection/>
    </xf>
    <xf numFmtId="0" fontId="15" fillId="0" borderId="15" xfId="68" applyFont="1" applyFill="1" applyBorder="1" applyAlignment="1" applyProtection="1">
      <alignment horizontal="center" vertical="center"/>
      <protection/>
    </xf>
    <xf numFmtId="0" fontId="15" fillId="0" borderId="25" xfId="68" applyFont="1" applyFill="1" applyBorder="1" applyAlignment="1" applyProtection="1">
      <alignment horizontal="center" vertical="center"/>
      <protection/>
    </xf>
    <xf numFmtId="0" fontId="5" fillId="0" borderId="20" xfId="68" applyFont="1" applyFill="1" applyBorder="1" applyAlignment="1" applyProtection="1">
      <alignment horizontal="center" vertical="center"/>
      <protection/>
    </xf>
    <xf numFmtId="0" fontId="5" fillId="0" borderId="0" xfId="68" applyFont="1" applyFill="1" applyAlignment="1" applyProtection="1">
      <alignment horizontal="center" vertical="center"/>
      <protection/>
    </xf>
    <xf numFmtId="0" fontId="15" fillId="0" borderId="0" xfId="68" applyFont="1" applyFill="1" applyAlignment="1" applyProtection="1">
      <alignment horizontal="left"/>
      <protection/>
    </xf>
    <xf numFmtId="0" fontId="18" fillId="0" borderId="0" xfId="68" applyFont="1" applyFill="1" applyAlignment="1" applyProtection="1">
      <alignment horizontal="center"/>
      <protection/>
    </xf>
    <xf numFmtId="0" fontId="15" fillId="0" borderId="0" xfId="68" applyFont="1" applyFill="1" applyAlignment="1" applyProtection="1">
      <alignment horizontal="center"/>
      <protection/>
    </xf>
    <xf numFmtId="0" fontId="12" fillId="0" borderId="10" xfId="68" applyFont="1" applyFill="1" applyBorder="1" applyAlignment="1" applyProtection="1">
      <alignment horizontal="center"/>
      <protection/>
    </xf>
    <xf numFmtId="0" fontId="12" fillId="0" borderId="0" xfId="68" applyFont="1" applyFill="1" applyBorder="1" applyAlignment="1" applyProtection="1" quotePrefix="1">
      <alignment horizontal="center"/>
      <protection/>
    </xf>
    <xf numFmtId="0" fontId="15" fillId="0" borderId="23" xfId="68" applyFont="1" applyFill="1" applyBorder="1" applyAlignment="1" applyProtection="1">
      <alignment horizontal="center"/>
      <protection/>
    </xf>
    <xf numFmtId="0" fontId="12" fillId="0" borderId="20" xfId="68" applyFont="1" applyFill="1" applyBorder="1" applyAlignment="1" applyProtection="1">
      <alignment horizontal="center"/>
      <protection/>
    </xf>
    <xf numFmtId="0" fontId="15" fillId="0" borderId="37" xfId="68" applyFont="1" applyFill="1" applyBorder="1" applyAlignment="1" applyProtection="1">
      <alignment horizontal="center"/>
      <protection/>
    </xf>
    <xf numFmtId="0" fontId="12" fillId="0" borderId="0" xfId="68" applyFont="1" applyFill="1" applyBorder="1" applyAlignment="1" applyProtection="1">
      <alignment horizontal="center"/>
      <protection/>
    </xf>
    <xf numFmtId="3" fontId="12" fillId="11" borderId="10" xfId="68" applyNumberFormat="1" applyFont="1" applyFill="1" applyBorder="1" applyAlignment="1" applyProtection="1">
      <alignment horizontal="center"/>
      <protection locked="0"/>
    </xf>
    <xf numFmtId="0" fontId="12" fillId="0" borderId="22" xfId="68" applyFont="1" applyFill="1" applyBorder="1" applyAlignment="1" applyProtection="1">
      <alignment horizontal="center"/>
      <protection/>
    </xf>
    <xf numFmtId="0" fontId="15" fillId="0" borderId="36" xfId="68" applyFont="1" applyFill="1" applyBorder="1" applyAlignment="1" applyProtection="1">
      <alignment horizontal="center"/>
      <protection/>
    </xf>
    <xf numFmtId="0" fontId="15" fillId="0" borderId="18" xfId="68" applyFont="1" applyFill="1" applyBorder="1" applyAlignment="1" applyProtection="1">
      <alignment horizontal="center" wrapText="1"/>
      <protection/>
    </xf>
    <xf numFmtId="0" fontId="15" fillId="0" borderId="25" xfId="68" applyFont="1" applyFill="1" applyBorder="1" applyAlignment="1" applyProtection="1">
      <alignment horizontal="center" wrapText="1"/>
      <protection/>
    </xf>
    <xf numFmtId="0" fontId="15" fillId="0" borderId="20" xfId="68" applyFont="1" applyFill="1" applyBorder="1" applyAlignment="1" applyProtection="1">
      <alignment horizontal="center"/>
      <protection/>
    </xf>
    <xf numFmtId="0" fontId="15" fillId="0" borderId="15" xfId="68" applyFont="1" applyFill="1" applyBorder="1" applyAlignment="1" applyProtection="1">
      <alignment horizontal="center"/>
      <protection/>
    </xf>
    <xf numFmtId="0" fontId="15" fillId="0" borderId="25" xfId="68" applyFont="1" applyFill="1" applyBorder="1" applyAlignment="1" applyProtection="1">
      <alignment horizontal="center"/>
      <protection/>
    </xf>
    <xf numFmtId="0" fontId="5" fillId="0" borderId="20" xfId="68" applyFont="1" applyFill="1" applyBorder="1" applyAlignment="1" applyProtection="1">
      <alignment horizontal="center"/>
      <protection/>
    </xf>
    <xf numFmtId="0" fontId="5" fillId="0" borderId="0" xfId="68" applyFont="1" applyFill="1" applyAlignment="1" applyProtection="1">
      <alignment horizontal="center"/>
      <protection/>
    </xf>
    <xf numFmtId="0" fontId="12" fillId="0" borderId="15" xfId="68" applyFont="1" applyFill="1" applyBorder="1" applyAlignment="1" applyProtection="1">
      <alignment horizontal="center"/>
      <protection/>
    </xf>
    <xf numFmtId="0" fontId="12" fillId="0" borderId="28" xfId="68" applyFont="1" applyFill="1" applyBorder="1" applyAlignment="1" applyProtection="1" quotePrefix="1">
      <alignment horizontal="center"/>
      <protection/>
    </xf>
    <xf numFmtId="0" fontId="15" fillId="0" borderId="20" xfId="68" applyFont="1" applyFill="1" applyBorder="1" applyAlignment="1" applyProtection="1">
      <alignment horizontal="center" wrapText="1"/>
      <protection/>
    </xf>
    <xf numFmtId="0" fontId="15" fillId="0" borderId="0" xfId="68" applyFont="1" applyFill="1" applyBorder="1" applyAlignment="1" applyProtection="1">
      <alignment horizontal="center"/>
      <protection/>
    </xf>
    <xf numFmtId="0" fontId="15" fillId="0" borderId="55" xfId="68" applyFont="1" applyFill="1" applyBorder="1" applyAlignment="1" applyProtection="1">
      <alignment horizontal="center"/>
      <protection/>
    </xf>
    <xf numFmtId="0" fontId="5" fillId="0" borderId="10" xfId="68" applyFont="1" applyFill="1" applyBorder="1" applyAlignment="1" applyProtection="1">
      <alignment horizontal="center"/>
      <protection/>
    </xf>
    <xf numFmtId="173" fontId="5" fillId="0" borderId="25" xfId="0" applyNumberFormat="1" applyFont="1" applyBorder="1" applyAlignment="1" applyProtection="1">
      <alignment/>
      <protection/>
    </xf>
    <xf numFmtId="167" fontId="5" fillId="0" borderId="11" xfId="61" applyNumberFormat="1" applyFont="1" applyFill="1" applyBorder="1" applyAlignment="1" applyProtection="1">
      <alignment/>
      <protection/>
    </xf>
    <xf numFmtId="2" fontId="5" fillId="0" borderId="24" xfId="0" applyNumberFormat="1" applyFont="1" applyFill="1" applyBorder="1" applyAlignment="1" applyProtection="1">
      <alignment/>
      <protection/>
    </xf>
    <xf numFmtId="167" fontId="5" fillId="43" borderId="10" xfId="61" applyNumberFormat="1" applyFont="1" applyFill="1" applyBorder="1" applyAlignment="1" applyProtection="1">
      <alignment horizontal="right"/>
      <protection/>
    </xf>
    <xf numFmtId="167" fontId="6" fillId="0" borderId="13" xfId="61" applyNumberFormat="1" applyFont="1" applyBorder="1" applyAlignment="1" applyProtection="1">
      <alignment/>
      <protection/>
    </xf>
    <xf numFmtId="2" fontId="5" fillId="43" borderId="14" xfId="0" applyNumberFormat="1" applyFont="1" applyFill="1" applyBorder="1" applyAlignment="1" applyProtection="1">
      <alignment horizontal="center"/>
      <protection/>
    </xf>
    <xf numFmtId="2" fontId="5" fillId="43" borderId="17" xfId="0" applyNumberFormat="1" applyFont="1" applyFill="1" applyBorder="1" applyAlignment="1" applyProtection="1">
      <alignment horizontal="center"/>
      <protection/>
    </xf>
    <xf numFmtId="0" fontId="5" fillId="11" borderId="23" xfId="0" applyFont="1" applyFill="1" applyBorder="1" applyAlignment="1" applyProtection="1">
      <alignment horizontal="left"/>
      <protection locked="0"/>
    </xf>
    <xf numFmtId="0" fontId="5" fillId="11" borderId="25" xfId="0" applyFont="1" applyFill="1" applyBorder="1" applyAlignment="1" applyProtection="1">
      <alignment horizontal="left"/>
      <protection locked="0"/>
    </xf>
    <xf numFmtId="49" fontId="51" fillId="11" borderId="25" xfId="60" applyNumberFormat="1" applyFill="1" applyBorder="1" applyAlignment="1" applyProtection="1">
      <alignment horizontal="left"/>
      <protection locked="0"/>
    </xf>
    <xf numFmtId="49" fontId="5" fillId="11" borderId="25" xfId="0" applyNumberFormat="1" applyFont="1" applyFill="1" applyBorder="1" applyAlignment="1" applyProtection="1">
      <alignment horizontal="left"/>
      <protection locked="0"/>
    </xf>
    <xf numFmtId="0" fontId="5" fillId="0" borderId="13" xfId="0" applyFont="1" applyFill="1" applyBorder="1" applyAlignment="1">
      <alignment horizontal="center"/>
    </xf>
    <xf numFmtId="0" fontId="0" fillId="0" borderId="28" xfId="0" applyFill="1" applyBorder="1" applyAlignment="1">
      <alignment horizontal="center"/>
    </xf>
    <xf numFmtId="0" fontId="0" fillId="0" borderId="14" xfId="0" applyFill="1" applyBorder="1" applyAlignment="1">
      <alignment horizontal="center"/>
    </xf>
    <xf numFmtId="185" fontId="5" fillId="11" borderId="25" xfId="0" applyNumberFormat="1" applyFont="1" applyFill="1" applyBorder="1" applyAlignment="1" applyProtection="1">
      <alignment horizontal="center"/>
      <protection locked="0"/>
    </xf>
    <xf numFmtId="0" fontId="5" fillId="0" borderId="25" xfId="0" applyFont="1" applyFill="1" applyBorder="1" applyAlignment="1">
      <alignment horizontal="center"/>
    </xf>
    <xf numFmtId="0" fontId="5" fillId="43" borderId="0" xfId="0" applyFont="1" applyFill="1" applyBorder="1" applyAlignment="1">
      <alignment horizontal="right"/>
    </xf>
    <xf numFmtId="0" fontId="12" fillId="43" borderId="0" xfId="0" applyFont="1" applyFill="1" applyBorder="1" applyAlignment="1">
      <alignment horizontal="center"/>
    </xf>
    <xf numFmtId="0" fontId="26" fillId="43" borderId="0" xfId="67" applyFont="1" applyFill="1" applyBorder="1" applyAlignment="1" applyProtection="1">
      <alignment horizontal="center"/>
      <protection hidden="1"/>
    </xf>
    <xf numFmtId="0" fontId="55" fillId="43" borderId="0" xfId="0" applyFont="1" applyFill="1" applyBorder="1" applyAlignment="1">
      <alignment horizontal="center"/>
    </xf>
    <xf numFmtId="0" fontId="15" fillId="0" borderId="11" xfId="0" applyFont="1" applyBorder="1" applyAlignment="1" applyProtection="1">
      <alignment horizontal="center"/>
      <protection/>
    </xf>
    <xf numFmtId="0" fontId="0" fillId="0" borderId="25" xfId="0" applyBorder="1" applyAlignment="1">
      <alignment horizontal="center"/>
    </xf>
    <xf numFmtId="0" fontId="0" fillId="0" borderId="24" xfId="0" applyBorder="1" applyAlignment="1">
      <alignment horizontal="center"/>
    </xf>
    <xf numFmtId="2" fontId="37" fillId="0" borderId="0" xfId="0" applyNumberFormat="1" applyFont="1" applyBorder="1" applyAlignment="1" applyProtection="1">
      <alignment wrapText="1"/>
      <protection/>
    </xf>
    <xf numFmtId="0" fontId="13" fillId="0" borderId="13" xfId="0" applyFont="1" applyBorder="1" applyAlignment="1" applyProtection="1">
      <alignment vertical="center" wrapText="1"/>
      <protection/>
    </xf>
    <xf numFmtId="0" fontId="13" fillId="0" borderId="28" xfId="0" applyFont="1" applyBorder="1" applyAlignment="1" applyProtection="1">
      <alignment vertical="center" wrapText="1"/>
      <protection/>
    </xf>
    <xf numFmtId="0" fontId="13" fillId="0" borderId="14" xfId="0" applyFont="1" applyBorder="1" applyAlignment="1" applyProtection="1">
      <alignment vertical="center" wrapText="1"/>
      <protection/>
    </xf>
    <xf numFmtId="0" fontId="13" fillId="0" borderId="16" xfId="0" applyFont="1" applyBorder="1" applyAlignment="1" applyProtection="1">
      <alignment vertical="center" wrapText="1"/>
      <protection/>
    </xf>
    <xf numFmtId="0" fontId="13" fillId="0" borderId="0" xfId="0" applyFont="1" applyBorder="1" applyAlignment="1" applyProtection="1">
      <alignment vertical="center" wrapText="1"/>
      <protection/>
    </xf>
    <xf numFmtId="0" fontId="13" fillId="0" borderId="17" xfId="0" applyFont="1" applyBorder="1" applyAlignment="1" applyProtection="1">
      <alignment vertical="center" wrapText="1"/>
      <protection/>
    </xf>
    <xf numFmtId="0" fontId="13" fillId="0" borderId="19" xfId="0" applyFont="1" applyBorder="1" applyAlignment="1" applyProtection="1">
      <alignment vertical="center" wrapText="1"/>
      <protection/>
    </xf>
    <xf numFmtId="0" fontId="13" fillId="0" borderId="23" xfId="0" applyFont="1" applyBorder="1" applyAlignment="1" applyProtection="1">
      <alignment vertical="center" wrapText="1"/>
      <protection/>
    </xf>
    <xf numFmtId="0" fontId="13" fillId="0" borderId="29" xfId="0" applyFont="1" applyBorder="1" applyAlignment="1" applyProtection="1">
      <alignment vertical="center" wrapText="1"/>
      <protection/>
    </xf>
    <xf numFmtId="0" fontId="5" fillId="0" borderId="16" xfId="0" applyFont="1" applyBorder="1" applyAlignment="1" applyProtection="1">
      <alignment/>
      <protection/>
    </xf>
    <xf numFmtId="0" fontId="0" fillId="0" borderId="17" xfId="0" applyBorder="1" applyAlignment="1">
      <alignment/>
    </xf>
    <xf numFmtId="0" fontId="5" fillId="0" borderId="13" xfId="0" applyFont="1" applyFill="1" applyBorder="1" applyAlignment="1" applyProtection="1">
      <alignment horizontal="center" wrapText="1"/>
      <protection/>
    </xf>
    <xf numFmtId="0" fontId="0" fillId="0" borderId="19" xfId="0" applyBorder="1" applyAlignment="1">
      <alignment horizontal="center" wrapText="1"/>
    </xf>
    <xf numFmtId="0" fontId="15" fillId="0" borderId="0" xfId="0" applyFont="1" applyAlignment="1" applyProtection="1">
      <alignment/>
      <protection/>
    </xf>
    <xf numFmtId="0" fontId="29" fillId="0" borderId="10" xfId="0" applyFont="1" applyBorder="1" applyAlignment="1" applyProtection="1">
      <alignment horizontal="center" vertical="center" wrapText="1"/>
      <protection/>
    </xf>
    <xf numFmtId="0" fontId="38" fillId="0" borderId="10" xfId="0" applyFont="1" applyBorder="1" applyAlignment="1">
      <alignment horizontal="center" vertical="center" wrapText="1"/>
    </xf>
    <xf numFmtId="1" fontId="29" fillId="0" borderId="10" xfId="0" applyNumberFormat="1" applyFont="1" applyBorder="1" applyAlignment="1" applyProtection="1">
      <alignment horizontal="center" vertical="center" wrapText="1"/>
      <protection/>
    </xf>
    <xf numFmtId="0" fontId="29" fillId="41" borderId="10" xfId="0" applyFont="1" applyFill="1" applyBorder="1" applyAlignment="1" applyProtection="1">
      <alignment horizontal="center" vertical="center"/>
      <protection/>
    </xf>
    <xf numFmtId="0" fontId="38" fillId="41" borderId="10" xfId="0" applyFont="1" applyFill="1" applyBorder="1" applyAlignment="1">
      <alignment horizontal="center" vertical="center"/>
    </xf>
    <xf numFmtId="0" fontId="29" fillId="41" borderId="10" xfId="0" applyFont="1" applyFill="1" applyBorder="1" applyAlignment="1" applyProtection="1">
      <alignment horizontal="center" vertical="center" wrapText="1"/>
      <protection/>
    </xf>
    <xf numFmtId="0" fontId="38" fillId="41" borderId="10" xfId="0" applyFont="1" applyFill="1" applyBorder="1" applyAlignment="1">
      <alignment horizontal="center" vertical="center" wrapText="1"/>
    </xf>
    <xf numFmtId="1" fontId="29" fillId="41" borderId="10" xfId="0" applyNumberFormat="1" applyFont="1" applyFill="1" applyBorder="1" applyAlignment="1" applyProtection="1">
      <alignment horizontal="center" vertical="center" wrapText="1"/>
      <protection/>
    </xf>
    <xf numFmtId="0" fontId="29" fillId="0" borderId="10" xfId="0" applyFont="1" applyBorder="1" applyAlignment="1" applyProtection="1">
      <alignment horizontal="center" vertical="center"/>
      <protection/>
    </xf>
    <xf numFmtId="0" fontId="38" fillId="0" borderId="10" xfId="0" applyFont="1" applyBorder="1" applyAlignment="1">
      <alignment horizontal="center" vertical="center"/>
    </xf>
    <xf numFmtId="0" fontId="5" fillId="41" borderId="17" xfId="0" applyFont="1" applyFill="1" applyBorder="1" applyAlignment="1" applyProtection="1">
      <alignment horizontal="center" vertical="center" wrapText="1"/>
      <protection/>
    </xf>
    <xf numFmtId="0" fontId="0" fillId="41" borderId="17" xfId="0" applyFont="1" applyFill="1" applyBorder="1" applyAlignment="1">
      <alignment horizontal="center" vertical="center" wrapText="1"/>
    </xf>
    <xf numFmtId="0" fontId="0" fillId="41" borderId="29" xfId="0" applyFont="1" applyFill="1" applyBorder="1" applyAlignment="1">
      <alignment horizontal="center" vertical="center" wrapText="1"/>
    </xf>
    <xf numFmtId="0" fontId="5" fillId="0" borderId="11" xfId="70" applyFont="1" applyBorder="1" applyAlignment="1" applyProtection="1">
      <alignment horizontal="center" vertical="center"/>
      <protection/>
    </xf>
    <xf numFmtId="0" fontId="5" fillId="0" borderId="25" xfId="70" applyFont="1" applyBorder="1" applyAlignment="1" applyProtection="1">
      <alignment horizontal="center" vertical="center"/>
      <protection/>
    </xf>
    <xf numFmtId="0" fontId="5" fillId="0" borderId="24" xfId="70" applyFont="1" applyBorder="1" applyAlignment="1" applyProtection="1">
      <alignment horizontal="center" vertical="center"/>
      <protection/>
    </xf>
    <xf numFmtId="0" fontId="5" fillId="0" borderId="13" xfId="70" applyFont="1" applyBorder="1" applyAlignment="1" applyProtection="1">
      <alignment horizontal="center"/>
      <protection/>
    </xf>
    <xf numFmtId="0" fontId="5" fillId="0" borderId="14" xfId="70" applyFont="1" applyBorder="1" applyAlignment="1" applyProtection="1">
      <alignment horizontal="center"/>
      <protection/>
    </xf>
    <xf numFmtId="0" fontId="5" fillId="0" borderId="11" xfId="70" applyFont="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4" xfId="0" applyBorder="1" applyAlignment="1" applyProtection="1">
      <alignment horizontal="center" vertical="center"/>
      <protection/>
    </xf>
    <xf numFmtId="184" fontId="7" fillId="0" borderId="11" xfId="0" applyNumberFormat="1" applyFont="1" applyBorder="1" applyAlignment="1" applyProtection="1">
      <alignment horizontal="center"/>
      <protection/>
    </xf>
    <xf numFmtId="0" fontId="7" fillId="0" borderId="24" xfId="0" applyFont="1" applyBorder="1" applyAlignment="1">
      <alignment horizontal="center"/>
    </xf>
    <xf numFmtId="173" fontId="5" fillId="0" borderId="15" xfId="0" applyNumberFormat="1" applyFont="1" applyBorder="1" applyAlignment="1" applyProtection="1">
      <alignment horizontal="center"/>
      <protection/>
    </xf>
    <xf numFmtId="0" fontId="0" fillId="0" borderId="20" xfId="0" applyBorder="1" applyAlignment="1">
      <alignment/>
    </xf>
    <xf numFmtId="173" fontId="6" fillId="0" borderId="16" xfId="0" applyNumberFormat="1" applyFont="1" applyBorder="1" applyAlignment="1" applyProtection="1">
      <alignment horizontal="left"/>
      <protection/>
    </xf>
    <xf numFmtId="173" fontId="6" fillId="0" borderId="0" xfId="0" applyNumberFormat="1" applyFont="1" applyBorder="1" applyAlignment="1" applyProtection="1">
      <alignment horizontal="left"/>
      <protection/>
    </xf>
    <xf numFmtId="0" fontId="0" fillId="0" borderId="17" xfId="0" applyBorder="1" applyAlignment="1">
      <alignment horizontal="left"/>
    </xf>
    <xf numFmtId="173" fontId="5" fillId="0" borderId="25" xfId="0" applyNumberFormat="1" applyFont="1" applyBorder="1" applyAlignment="1" applyProtection="1">
      <alignment horizontal="center"/>
      <protection/>
    </xf>
    <xf numFmtId="173" fontId="5" fillId="0" borderId="11" xfId="0" applyNumberFormat="1" applyFont="1" applyBorder="1" applyAlignment="1" applyProtection="1">
      <alignment horizontal="center"/>
      <protection/>
    </xf>
    <xf numFmtId="0" fontId="15" fillId="0" borderId="16" xfId="0" applyFont="1" applyBorder="1" applyAlignment="1" applyProtection="1">
      <alignment horizontal="center" vertical="center" shrinkToFit="1"/>
      <protection/>
    </xf>
    <xf numFmtId="0" fontId="15" fillId="0" borderId="0" xfId="0" applyFont="1" applyBorder="1" applyAlignment="1" applyProtection="1">
      <alignment horizontal="center" vertical="center" shrinkToFit="1"/>
      <protection/>
    </xf>
    <xf numFmtId="0" fontId="34" fillId="0" borderId="17" xfId="0" applyFont="1" applyBorder="1" applyAlignment="1">
      <alignment horizontal="center" vertical="center" shrinkToFit="1"/>
    </xf>
    <xf numFmtId="0" fontId="34" fillId="0" borderId="19" xfId="0" applyFont="1" applyBorder="1" applyAlignment="1">
      <alignment horizontal="center" vertical="center" shrinkToFit="1"/>
    </xf>
    <xf numFmtId="0" fontId="34" fillId="0" borderId="23" xfId="0" applyFont="1" applyBorder="1" applyAlignment="1">
      <alignment horizontal="center" vertical="center" shrinkToFit="1"/>
    </xf>
    <xf numFmtId="0" fontId="34" fillId="0" borderId="29" xfId="0" applyFont="1" applyBorder="1" applyAlignment="1">
      <alignment horizontal="center" vertical="center" shrinkToFit="1"/>
    </xf>
    <xf numFmtId="173" fontId="15" fillId="0" borderId="13" xfId="0" applyNumberFormat="1" applyFont="1" applyBorder="1" applyAlignment="1" applyProtection="1">
      <alignment horizontal="center" vertical="center"/>
      <protection/>
    </xf>
    <xf numFmtId="173" fontId="15" fillId="0" borderId="28" xfId="0" applyNumberFormat="1" applyFont="1" applyBorder="1" applyAlignment="1" applyProtection="1">
      <alignment horizontal="center" vertical="center"/>
      <protection/>
    </xf>
    <xf numFmtId="0" fontId="34" fillId="0" borderId="14" xfId="0" applyFont="1" applyBorder="1" applyAlignment="1">
      <alignment horizontal="center" vertical="center"/>
    </xf>
    <xf numFmtId="0" fontId="34" fillId="0" borderId="19" xfId="0" applyFont="1" applyBorder="1" applyAlignment="1">
      <alignment horizontal="center" vertical="center"/>
    </xf>
    <xf numFmtId="0" fontId="34" fillId="0" borderId="23" xfId="0" applyFont="1" applyBorder="1" applyAlignment="1">
      <alignment horizontal="center" vertical="center"/>
    </xf>
    <xf numFmtId="0" fontId="34" fillId="0" borderId="29" xfId="0" applyFont="1" applyBorder="1" applyAlignment="1">
      <alignment horizontal="center" vertical="center"/>
    </xf>
    <xf numFmtId="3" fontId="6" fillId="11" borderId="25" xfId="61" applyNumberFormat="1" applyFont="1" applyFill="1" applyBorder="1" applyAlignment="1" applyProtection="1">
      <alignment wrapText="1"/>
      <protection locked="0"/>
    </xf>
    <xf numFmtId="3" fontId="6" fillId="11" borderId="24" xfId="61" applyNumberFormat="1" applyFont="1" applyFill="1" applyBorder="1" applyAlignment="1" applyProtection="1">
      <alignment wrapText="1"/>
      <protection locked="0"/>
    </xf>
    <xf numFmtId="3" fontId="6" fillId="11" borderId="11" xfId="61" applyNumberFormat="1" applyFont="1" applyFill="1" applyBorder="1" applyAlignment="1" applyProtection="1">
      <alignment wrapText="1"/>
      <protection locked="0"/>
    </xf>
    <xf numFmtId="0" fontId="6" fillId="0" borderId="0" xfId="0" applyFont="1" applyBorder="1" applyAlignment="1" applyProtection="1">
      <alignment horizontal="center"/>
      <protection/>
    </xf>
    <xf numFmtId="173" fontId="6" fillId="0" borderId="11" xfId="0" applyNumberFormat="1" applyFont="1" applyBorder="1" applyAlignment="1" applyProtection="1">
      <alignment horizontal="left"/>
      <protection/>
    </xf>
    <xf numFmtId="173" fontId="6" fillId="0" borderId="25" xfId="0" applyNumberFormat="1" applyFont="1" applyBorder="1" applyAlignment="1" applyProtection="1">
      <alignment horizontal="left"/>
      <protection/>
    </xf>
    <xf numFmtId="0" fontId="0" fillId="0" borderId="24" xfId="0" applyBorder="1" applyAlignment="1">
      <alignment horizontal="left"/>
    </xf>
    <xf numFmtId="173" fontId="5" fillId="0" borderId="11" xfId="0" applyNumberFormat="1" applyFont="1" applyBorder="1" applyAlignment="1" applyProtection="1">
      <alignment horizontal="right"/>
      <protection/>
    </xf>
    <xf numFmtId="0" fontId="0" fillId="0" borderId="25" xfId="0" applyFont="1" applyBorder="1" applyAlignment="1">
      <alignment horizontal="right"/>
    </xf>
    <xf numFmtId="0" fontId="5" fillId="0" borderId="16" xfId="0" applyFont="1" applyBorder="1" applyAlignment="1" applyProtection="1">
      <alignment horizontal="right"/>
      <protection/>
    </xf>
    <xf numFmtId="0" fontId="0" fillId="0" borderId="17" xfId="0" applyBorder="1" applyAlignment="1">
      <alignment horizontal="right"/>
    </xf>
    <xf numFmtId="0" fontId="5" fillId="0" borderId="19" xfId="0" applyFont="1" applyBorder="1" applyAlignment="1" applyProtection="1">
      <alignment horizontal="right"/>
      <protection/>
    </xf>
    <xf numFmtId="0" fontId="0" fillId="0" borderId="29" xfId="0" applyBorder="1" applyAlignment="1">
      <alignment horizontal="right"/>
    </xf>
    <xf numFmtId="0" fontId="0" fillId="0" borderId="23" xfId="0" applyBorder="1" applyAlignment="1">
      <alignment horizontal="right"/>
    </xf>
    <xf numFmtId="182" fontId="15" fillId="0" borderId="81" xfId="0" applyNumberFormat="1" applyFont="1" applyBorder="1" applyAlignment="1">
      <alignment/>
    </xf>
    <xf numFmtId="182" fontId="27" fillId="0" borderId="74" xfId="0" applyNumberFormat="1" applyFont="1" applyBorder="1" applyAlignment="1">
      <alignment/>
    </xf>
    <xf numFmtId="182" fontId="5" fillId="0" borderId="16" xfId="0" applyNumberFormat="1" applyFont="1" applyBorder="1" applyAlignment="1">
      <alignment/>
    </xf>
    <xf numFmtId="182" fontId="0" fillId="0" borderId="17" xfId="0" applyNumberFormat="1" applyBorder="1" applyAlignment="1">
      <alignment/>
    </xf>
    <xf numFmtId="172" fontId="5" fillId="0" borderId="16" xfId="0" applyNumberFormat="1" applyFont="1" applyBorder="1" applyAlignment="1" applyProtection="1">
      <alignment horizontal="center" vertical="center"/>
      <protection/>
    </xf>
    <xf numFmtId="172" fontId="5" fillId="0" borderId="0" xfId="0" applyNumberFormat="1" applyFont="1" applyBorder="1" applyAlignment="1" applyProtection="1">
      <alignment horizontal="center" vertical="center"/>
      <protection/>
    </xf>
    <xf numFmtId="172" fontId="5" fillId="0" borderId="19" xfId="0" applyNumberFormat="1" applyFont="1" applyBorder="1" applyAlignment="1" applyProtection="1">
      <alignment horizontal="center" vertical="center"/>
      <protection/>
    </xf>
    <xf numFmtId="172" fontId="5" fillId="0" borderId="23" xfId="0" applyNumberFormat="1" applyFont="1" applyBorder="1" applyAlignment="1" applyProtection="1">
      <alignment horizontal="center" vertical="center"/>
      <protection/>
    </xf>
    <xf numFmtId="3" fontId="15" fillId="0" borderId="11" xfId="0" applyNumberFormat="1" applyFont="1" applyBorder="1" applyAlignment="1">
      <alignment/>
    </xf>
    <xf numFmtId="3" fontId="27" fillId="0" borderId="25" xfId="0" applyNumberFormat="1" applyFont="1" applyBorder="1" applyAlignment="1">
      <alignment/>
    </xf>
    <xf numFmtId="172" fontId="15" fillId="0" borderId="11" xfId="0" applyNumberFormat="1" applyFont="1" applyBorder="1" applyAlignment="1">
      <alignment/>
    </xf>
    <xf numFmtId="172" fontId="27" fillId="0" borderId="25" xfId="0" applyNumberFormat="1" applyFont="1" applyBorder="1" applyAlignment="1">
      <alignment/>
    </xf>
    <xf numFmtId="2" fontId="5" fillId="0" borderId="11" xfId="0" applyNumberFormat="1" applyFont="1" applyBorder="1" applyAlignment="1">
      <alignment/>
    </xf>
    <xf numFmtId="2" fontId="0" fillId="0" borderId="24" xfId="0" applyNumberFormat="1" applyBorder="1" applyAlignment="1">
      <alignment/>
    </xf>
    <xf numFmtId="182" fontId="15" fillId="0" borderId="105" xfId="0" applyNumberFormat="1" applyFont="1" applyBorder="1" applyAlignment="1">
      <alignment/>
    </xf>
    <xf numFmtId="182" fontId="27" fillId="0" borderId="110" xfId="0" applyNumberFormat="1" applyFont="1" applyBorder="1" applyAlignment="1">
      <alignment/>
    </xf>
    <xf numFmtId="2" fontId="5" fillId="0" borderId="19" xfId="0" applyNumberFormat="1" applyFont="1" applyBorder="1" applyAlignment="1">
      <alignment/>
    </xf>
    <xf numFmtId="2" fontId="0" fillId="0" borderId="23" xfId="0" applyNumberFormat="1" applyBorder="1" applyAlignment="1">
      <alignment/>
    </xf>
    <xf numFmtId="182" fontId="5" fillId="0" borderId="81" xfId="0" applyNumberFormat="1" applyFont="1" applyBorder="1" applyAlignment="1">
      <alignment/>
    </xf>
    <xf numFmtId="182" fontId="0" fillId="0" borderId="74" xfId="0" applyNumberFormat="1" applyBorder="1" applyAlignment="1">
      <alignment/>
    </xf>
    <xf numFmtId="0" fontId="5" fillId="11" borderId="16" xfId="0" applyFont="1" applyFill="1" applyBorder="1" applyAlignment="1" applyProtection="1">
      <alignment horizontal="center"/>
      <protection locked="0"/>
    </xf>
    <xf numFmtId="0" fontId="5" fillId="11" borderId="0" xfId="0" applyFont="1" applyFill="1" applyBorder="1" applyAlignment="1" applyProtection="1">
      <alignment horizontal="center"/>
      <protection locked="0"/>
    </xf>
    <xf numFmtId="0" fontId="5" fillId="11" borderId="17" xfId="0" applyFont="1" applyFill="1" applyBorder="1" applyAlignment="1" applyProtection="1">
      <alignment horizontal="center"/>
      <protection locked="0"/>
    </xf>
    <xf numFmtId="183" fontId="5" fillId="11" borderId="16" xfId="61" applyNumberFormat="1" applyFont="1" applyFill="1" applyBorder="1" applyAlignment="1" applyProtection="1">
      <alignment horizontal="center"/>
      <protection locked="0"/>
    </xf>
    <xf numFmtId="183" fontId="5" fillId="11" borderId="0" xfId="61" applyNumberFormat="1" applyFont="1" applyFill="1" applyBorder="1" applyAlignment="1" applyProtection="1">
      <alignment horizontal="center"/>
      <protection locked="0"/>
    </xf>
    <xf numFmtId="183" fontId="5" fillId="11" borderId="17" xfId="61" applyNumberFormat="1" applyFont="1" applyFill="1" applyBorder="1" applyAlignment="1" applyProtection="1">
      <alignment horizontal="center"/>
      <protection locked="0"/>
    </xf>
    <xf numFmtId="0" fontId="5" fillId="0" borderId="13" xfId="0" applyFont="1" applyBorder="1" applyAlignment="1" applyProtection="1">
      <alignment horizontal="center" wrapText="1"/>
      <protection/>
    </xf>
    <xf numFmtId="0" fontId="5" fillId="0" borderId="28" xfId="0" applyFont="1" applyBorder="1" applyAlignment="1" applyProtection="1">
      <alignment horizontal="center" wrapText="1"/>
      <protection/>
    </xf>
    <xf numFmtId="0" fontId="6"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182" fontId="5" fillId="0" borderId="13" xfId="0" applyNumberFormat="1" applyFont="1" applyBorder="1" applyAlignment="1">
      <alignment/>
    </xf>
    <xf numFmtId="182" fontId="0" fillId="0" borderId="14" xfId="0" applyNumberFormat="1" applyBorder="1" applyAlignment="1">
      <alignment/>
    </xf>
    <xf numFmtId="0" fontId="6" fillId="0" borderId="15" xfId="0" applyFont="1" applyBorder="1" applyAlignment="1" applyProtection="1">
      <alignment vertical="center"/>
      <protection/>
    </xf>
    <xf numFmtId="0" fontId="2" fillId="0" borderId="20" xfId="0" applyFont="1" applyBorder="1" applyAlignment="1" applyProtection="1">
      <alignment vertical="center"/>
      <protection/>
    </xf>
    <xf numFmtId="0" fontId="5" fillId="0" borderId="14" xfId="0" applyFont="1" applyBorder="1" applyAlignment="1" applyProtection="1">
      <alignment horizontal="center" wrapText="1"/>
      <protection/>
    </xf>
    <xf numFmtId="0" fontId="5" fillId="0" borderId="23"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181" fontId="6" fillId="0" borderId="11" xfId="0" applyNumberFormat="1" applyFont="1" applyBorder="1" applyAlignment="1">
      <alignment/>
    </xf>
    <xf numFmtId="0" fontId="0" fillId="0" borderId="24" xfId="0" applyBorder="1" applyAlignment="1">
      <alignment/>
    </xf>
    <xf numFmtId="1" fontId="5" fillId="11" borderId="16" xfId="0" applyNumberFormat="1" applyFont="1" applyFill="1" applyBorder="1" applyAlignment="1" applyProtection="1">
      <alignment/>
      <protection locked="0"/>
    </xf>
    <xf numFmtId="1" fontId="5" fillId="11" borderId="0" xfId="0" applyNumberFormat="1" applyFont="1" applyFill="1" applyBorder="1" applyAlignment="1" applyProtection="1">
      <alignment/>
      <protection locked="0"/>
    </xf>
    <xf numFmtId="1" fontId="5" fillId="11" borderId="17" xfId="0" applyNumberFormat="1" applyFont="1" applyFill="1" applyBorder="1" applyAlignment="1" applyProtection="1">
      <alignment/>
      <protection locked="0"/>
    </xf>
    <xf numFmtId="0" fontId="5" fillId="0" borderId="11" xfId="0" applyFont="1" applyBorder="1" applyAlignment="1" applyProtection="1">
      <alignment horizontal="center" wrapText="1"/>
      <protection/>
    </xf>
    <xf numFmtId="0" fontId="5" fillId="0" borderId="25" xfId="0" applyFont="1" applyBorder="1" applyAlignment="1" applyProtection="1">
      <alignment horizontal="center" wrapText="1"/>
      <protection/>
    </xf>
    <xf numFmtId="0" fontId="0" fillId="0" borderId="24" xfId="0" applyBorder="1" applyAlignment="1">
      <alignment horizontal="center" wrapText="1"/>
    </xf>
    <xf numFmtId="0" fontId="5" fillId="0" borderId="11" xfId="0" applyFont="1" applyBorder="1" applyAlignment="1" applyProtection="1">
      <alignment horizontal="left" vertical="center"/>
      <protection/>
    </xf>
    <xf numFmtId="0" fontId="5" fillId="0" borderId="25" xfId="0" applyFont="1" applyBorder="1" applyAlignment="1" applyProtection="1">
      <alignment horizontal="left" vertical="center"/>
      <protection/>
    </xf>
    <xf numFmtId="0" fontId="0" fillId="0" borderId="25" xfId="0" applyBorder="1" applyAlignment="1">
      <alignment horizontal="left"/>
    </xf>
    <xf numFmtId="3" fontId="5" fillId="0" borderId="0" xfId="0" applyNumberFormat="1" applyFont="1" applyBorder="1" applyAlignment="1">
      <alignment/>
    </xf>
    <xf numFmtId="0" fontId="0" fillId="0" borderId="0" xfId="0" applyAlignment="1">
      <alignment/>
    </xf>
    <xf numFmtId="0" fontId="15" fillId="0" borderId="25" xfId="0" applyFont="1" applyBorder="1" applyAlignment="1" applyProtection="1">
      <alignment/>
      <protection/>
    </xf>
    <xf numFmtId="0" fontId="15" fillId="0" borderId="24" xfId="0" applyFont="1" applyBorder="1" applyAlignment="1" applyProtection="1">
      <alignment/>
      <protection/>
    </xf>
    <xf numFmtId="0" fontId="5" fillId="0" borderId="112" xfId="0" applyFont="1" applyBorder="1" applyAlignment="1">
      <alignment horizontal="center"/>
    </xf>
    <xf numFmtId="0" fontId="5" fillId="0" borderId="47" xfId="0" applyFont="1" applyBorder="1" applyAlignment="1">
      <alignment horizontal="center"/>
    </xf>
    <xf numFmtId="0" fontId="5" fillId="0" borderId="49" xfId="0" applyFont="1" applyBorder="1" applyAlignment="1">
      <alignment horizontal="center"/>
    </xf>
    <xf numFmtId="0" fontId="5" fillId="0" borderId="113" xfId="0" applyFont="1" applyBorder="1" applyAlignment="1">
      <alignment horizontal="center"/>
    </xf>
    <xf numFmtId="1" fontId="5" fillId="11" borderId="13" xfId="0" applyNumberFormat="1" applyFont="1" applyFill="1" applyBorder="1" applyAlignment="1" applyProtection="1">
      <alignment/>
      <protection locked="0"/>
    </xf>
    <xf numFmtId="0" fontId="0" fillId="0" borderId="28" xfId="0" applyBorder="1" applyAlignment="1">
      <alignment/>
    </xf>
    <xf numFmtId="0" fontId="0" fillId="0" borderId="14" xfId="0" applyBorder="1" applyAlignment="1">
      <alignment/>
    </xf>
    <xf numFmtId="0" fontId="5" fillId="0" borderId="11" xfId="0" applyFont="1" applyBorder="1" applyAlignment="1">
      <alignment horizontal="center" wrapText="1"/>
    </xf>
    <xf numFmtId="0" fontId="0" fillId="0" borderId="24" xfId="0" applyBorder="1" applyAlignment="1">
      <alignment wrapText="1"/>
    </xf>
    <xf numFmtId="181" fontId="5" fillId="0" borderId="13" xfId="0" applyNumberFormat="1" applyFont="1" applyBorder="1" applyAlignment="1">
      <alignment/>
    </xf>
    <xf numFmtId="0" fontId="5" fillId="0" borderId="13" xfId="0" applyFont="1" applyBorder="1" applyAlignment="1">
      <alignment wrapText="1"/>
    </xf>
    <xf numFmtId="0" fontId="0" fillId="0" borderId="28" xfId="0" applyBorder="1" applyAlignment="1">
      <alignment wrapText="1"/>
    </xf>
    <xf numFmtId="0" fontId="0" fillId="0" borderId="14" xfId="0" applyBorder="1" applyAlignment="1">
      <alignment wrapText="1"/>
    </xf>
    <xf numFmtId="181" fontId="5" fillId="11" borderId="28" xfId="0" applyNumberFormat="1" applyFont="1" applyFill="1" applyBorder="1" applyAlignment="1" applyProtection="1">
      <alignment horizontal="right"/>
      <protection locked="0"/>
    </xf>
    <xf numFmtId="0" fontId="0" fillId="0" borderId="14" xfId="0" applyBorder="1" applyAlignment="1">
      <alignment horizontal="right"/>
    </xf>
    <xf numFmtId="0" fontId="6" fillId="0" borderId="13" xfId="0" applyFont="1" applyBorder="1" applyAlignment="1" applyProtection="1">
      <alignment vertical="center"/>
      <protection/>
    </xf>
    <xf numFmtId="0" fontId="2" fillId="0" borderId="19" xfId="0" applyFont="1" applyBorder="1" applyAlignment="1" applyProtection="1">
      <alignment vertical="center"/>
      <protection/>
    </xf>
    <xf numFmtId="0" fontId="5" fillId="0" borderId="11" xfId="0" applyFont="1" applyBorder="1" applyAlignment="1" applyProtection="1">
      <alignment horizontal="center"/>
      <protection/>
    </xf>
    <xf numFmtId="0" fontId="5" fillId="0" borderId="13"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horizontal="center" vertical="center" wrapText="1"/>
    </xf>
    <xf numFmtId="0" fontId="6" fillId="11" borderId="11" xfId="0" applyFont="1" applyFill="1" applyBorder="1" applyAlignment="1" applyProtection="1">
      <alignment horizontal="center" vertical="center"/>
      <protection locked="0"/>
    </xf>
    <xf numFmtId="0" fontId="6" fillId="11" borderId="25" xfId="0" applyFont="1" applyFill="1" applyBorder="1" applyAlignment="1" applyProtection="1">
      <alignment horizontal="center" vertical="center"/>
      <protection locked="0"/>
    </xf>
    <xf numFmtId="0" fontId="6" fillId="11" borderId="24" xfId="0" applyFont="1" applyFill="1" applyBorder="1" applyAlignment="1" applyProtection="1">
      <alignment horizontal="center" vertical="center"/>
      <protection locked="0"/>
    </xf>
    <xf numFmtId="181" fontId="5" fillId="0" borderId="16" xfId="0" applyNumberFormat="1" applyFont="1" applyBorder="1" applyAlignment="1">
      <alignment/>
    </xf>
    <xf numFmtId="181" fontId="5" fillId="11" borderId="0" xfId="0" applyNumberFormat="1" applyFont="1" applyFill="1" applyBorder="1" applyAlignment="1" applyProtection="1">
      <alignment horizontal="right"/>
      <protection locked="0"/>
    </xf>
    <xf numFmtId="0" fontId="0" fillId="0" borderId="18" xfId="0" applyBorder="1" applyAlignment="1">
      <alignment/>
    </xf>
    <xf numFmtId="0" fontId="5" fillId="0" borderId="16" xfId="0" applyFont="1" applyBorder="1" applyAlignment="1">
      <alignment horizontal="left"/>
    </xf>
    <xf numFmtId="0" fontId="5" fillId="0" borderId="17" xfId="0" applyFont="1" applyBorder="1" applyAlignment="1">
      <alignment horizontal="left"/>
    </xf>
    <xf numFmtId="173" fontId="24" fillId="43" borderId="16" xfId="0" applyNumberFormat="1" applyFont="1" applyFill="1" applyBorder="1" applyAlignment="1" applyProtection="1">
      <alignment horizontal="center"/>
      <protection/>
    </xf>
    <xf numFmtId="173" fontId="24" fillId="43" borderId="0" xfId="0" applyNumberFormat="1" applyFont="1" applyFill="1" applyBorder="1" applyAlignment="1" applyProtection="1">
      <alignment horizontal="center"/>
      <protection/>
    </xf>
    <xf numFmtId="2" fontId="6" fillId="44" borderId="114" xfId="0" applyNumberFormat="1" applyFont="1" applyFill="1" applyBorder="1" applyAlignment="1" applyProtection="1">
      <alignment horizontal="center"/>
      <protection locked="0"/>
    </xf>
    <xf numFmtId="2" fontId="6" fillId="44" borderId="111" xfId="0" applyNumberFormat="1" applyFont="1" applyFill="1" applyBorder="1" applyAlignment="1" applyProtection="1">
      <alignment horizontal="center"/>
      <protection locked="0"/>
    </xf>
    <xf numFmtId="2" fontId="6" fillId="44" borderId="115" xfId="0" applyNumberFormat="1" applyFont="1" applyFill="1" applyBorder="1" applyAlignment="1" applyProtection="1">
      <alignment horizontal="center"/>
      <protection locked="0"/>
    </xf>
    <xf numFmtId="173" fontId="24" fillId="43" borderId="19" xfId="0" applyNumberFormat="1" applyFont="1" applyFill="1" applyBorder="1" applyAlignment="1" applyProtection="1">
      <alignment horizontal="center"/>
      <protection/>
    </xf>
    <xf numFmtId="173" fontId="24" fillId="43" borderId="23" xfId="0" applyNumberFormat="1" applyFont="1" applyFill="1" applyBorder="1" applyAlignment="1" applyProtection="1">
      <alignment horizontal="center"/>
      <protection/>
    </xf>
    <xf numFmtId="173" fontId="24" fillId="43" borderId="29" xfId="0" applyNumberFormat="1" applyFont="1" applyFill="1" applyBorder="1" applyAlignment="1" applyProtection="1">
      <alignment horizontal="center"/>
      <protection/>
    </xf>
    <xf numFmtId="0" fontId="5" fillId="0" borderId="19" xfId="0" applyFont="1" applyBorder="1" applyAlignment="1">
      <alignment horizontal="left"/>
    </xf>
    <xf numFmtId="0" fontId="5" fillId="0" borderId="29" xfId="0" applyFont="1" applyBorder="1" applyAlignment="1">
      <alignment horizontal="left"/>
    </xf>
    <xf numFmtId="2" fontId="6" fillId="44" borderId="116" xfId="0" applyNumberFormat="1" applyFont="1" applyFill="1" applyBorder="1" applyAlignment="1" applyProtection="1">
      <alignment horizontal="center"/>
      <protection locked="0"/>
    </xf>
    <xf numFmtId="0" fontId="6" fillId="0" borderId="13" xfId="0" applyFont="1" applyBorder="1" applyAlignment="1">
      <alignment vertical="center"/>
    </xf>
    <xf numFmtId="0" fontId="0" fillId="0" borderId="19" xfId="0" applyBorder="1" applyAlignment="1">
      <alignment vertical="center"/>
    </xf>
    <xf numFmtId="0" fontId="5" fillId="0" borderId="25" xfId="0" applyFont="1" applyBorder="1" applyAlignment="1">
      <alignment horizontal="center"/>
    </xf>
    <xf numFmtId="0" fontId="5" fillId="0" borderId="28" xfId="0" applyFont="1" applyBorder="1" applyAlignment="1">
      <alignment horizontal="center" vertical="center"/>
    </xf>
    <xf numFmtId="0" fontId="0" fillId="0" borderId="23" xfId="0" applyBorder="1" applyAlignment="1">
      <alignment vertical="center"/>
    </xf>
    <xf numFmtId="2" fontId="6" fillId="0" borderId="28" xfId="0" applyNumberFormat="1" applyFont="1" applyBorder="1" applyAlignment="1">
      <alignment horizontal="center" vertical="center"/>
    </xf>
    <xf numFmtId="0" fontId="6" fillId="0" borderId="14" xfId="0" applyFont="1" applyBorder="1" applyAlignment="1">
      <alignment vertical="center"/>
    </xf>
    <xf numFmtId="0" fontId="0" fillId="0" borderId="29" xfId="0" applyBorder="1" applyAlignment="1">
      <alignment vertical="center"/>
    </xf>
    <xf numFmtId="2" fontId="6" fillId="0" borderId="14" xfId="77" applyNumberFormat="1" applyFont="1" applyBorder="1" applyAlignment="1">
      <alignment horizontal="center" vertical="center"/>
    </xf>
    <xf numFmtId="2" fontId="0" fillId="0" borderId="29" xfId="0" applyNumberFormat="1" applyBorder="1" applyAlignment="1">
      <alignment horizontal="center" vertical="center"/>
    </xf>
    <xf numFmtId="0" fontId="5" fillId="0" borderId="13" xfId="0" applyFont="1" applyBorder="1" applyAlignment="1">
      <alignment horizontal="center"/>
    </xf>
    <xf numFmtId="0" fontId="0" fillId="0" borderId="28" xfId="0" applyBorder="1" applyAlignment="1">
      <alignment horizontal="center"/>
    </xf>
    <xf numFmtId="0" fontId="5" fillId="0" borderId="14" xfId="0" applyFont="1" applyBorder="1" applyAlignment="1">
      <alignment horizontal="center"/>
    </xf>
    <xf numFmtId="0" fontId="5" fillId="0" borderId="0" xfId="0" applyFont="1" applyBorder="1" applyAlignment="1">
      <alignment horizontal="left"/>
    </xf>
    <xf numFmtId="2" fontId="6" fillId="0" borderId="15" xfId="0" applyNumberFormat="1" applyFont="1" applyBorder="1" applyAlignment="1">
      <alignment horizontal="center" vertical="center"/>
    </xf>
    <xf numFmtId="0" fontId="0" fillId="0" borderId="20" xfId="0" applyBorder="1" applyAlignment="1">
      <alignment vertical="center"/>
    </xf>
    <xf numFmtId="9" fontId="6" fillId="11" borderId="11" xfId="64" applyFont="1" applyFill="1" applyBorder="1" applyAlignment="1" applyProtection="1">
      <alignment horizontal="center"/>
      <protection locked="0"/>
    </xf>
    <xf numFmtId="173" fontId="5" fillId="0" borderId="11" xfId="0" applyNumberFormat="1" applyFont="1" applyBorder="1" applyAlignment="1" applyProtection="1">
      <alignment horizontal="left"/>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20% - Akzent1_Gründungsplaner 01.2013(1)" xfId="21"/>
    <cellStyle name="20% - Akzent2_Gründungsplaner 01.2013(1)" xfId="22"/>
    <cellStyle name="20% - Akzent3_Gründungsplaner 01.2013(1)" xfId="23"/>
    <cellStyle name="20% - Akzent4_Gründungsplaner 01.2013(1)" xfId="24"/>
    <cellStyle name="20% - Akzent5_Gründungsplaner 01.2013(1)" xfId="25"/>
    <cellStyle name="20% - Akzent6_Gründungsplaner 01.2013(1)" xfId="26"/>
    <cellStyle name="40 % - Akzent1" xfId="27"/>
    <cellStyle name="40 % - Akzent2" xfId="28"/>
    <cellStyle name="40 % - Akzent3" xfId="29"/>
    <cellStyle name="40 % - Akzent4" xfId="30"/>
    <cellStyle name="40 % - Akzent5" xfId="31"/>
    <cellStyle name="40 % - Akzent6" xfId="32"/>
    <cellStyle name="40% - Akzent1_Gründungsplaner 01.2013(1)" xfId="33"/>
    <cellStyle name="40% - Akzent2_Gründungsplaner 01.2013(1)" xfId="34"/>
    <cellStyle name="40% - Akzent3_Gründungsplaner 01.2013(1)" xfId="35"/>
    <cellStyle name="40% - Akzent4_Gründungsplaner 01.2013(1)" xfId="36"/>
    <cellStyle name="40% - Akzent5_Gründungsplaner 01.2013(1)" xfId="37"/>
    <cellStyle name="40% - Akzent6_Gründungsplaner 01.2013(1)" xfId="38"/>
    <cellStyle name="60 % - Akzent1" xfId="39"/>
    <cellStyle name="60 % - Akzent2" xfId="40"/>
    <cellStyle name="60 % - Akzent3" xfId="41"/>
    <cellStyle name="60 % - Akzent4" xfId="42"/>
    <cellStyle name="60 % - Akzent5" xfId="43"/>
    <cellStyle name="60 % - Akzent6" xfId="44"/>
    <cellStyle name="Akzent1" xfId="45"/>
    <cellStyle name="Akzent2" xfId="46"/>
    <cellStyle name="Akzent3" xfId="47"/>
    <cellStyle name="Akzent4" xfId="48"/>
    <cellStyle name="Akzent5" xfId="49"/>
    <cellStyle name="Akzent6" xfId="50"/>
    <cellStyle name="Ausgabe" xfId="51"/>
    <cellStyle name="Berechnung" xfId="52"/>
    <cellStyle name="Followed Hyperlink" xfId="53"/>
    <cellStyle name="Comma [0]" xfId="54"/>
    <cellStyle name="Dezimal_Personalkosten" xfId="55"/>
    <cellStyle name="Eingabe" xfId="56"/>
    <cellStyle name="Ergebnis" xfId="57"/>
    <cellStyle name="Erklärender Text" xfId="58"/>
    <cellStyle name="Gut" xfId="59"/>
    <cellStyle name="Hyperlink" xfId="60"/>
    <cellStyle name="Comma" xfId="61"/>
    <cellStyle name="Neutral" xfId="62"/>
    <cellStyle name="Notiz" xfId="63"/>
    <cellStyle name="Percent" xfId="64"/>
    <cellStyle name="Schlecht" xfId="65"/>
    <cellStyle name="Standard 2" xfId="66"/>
    <cellStyle name="Standard_Ba198" xfId="67"/>
    <cellStyle name="Standard_Liquiditätsplan" xfId="68"/>
    <cellStyle name="Standard_Musterinvestition" xfId="69"/>
    <cellStyle name="Standard_Personalkosten"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14</xdr:row>
      <xdr:rowOff>38100</xdr:rowOff>
    </xdr:from>
    <xdr:to>
      <xdr:col>2</xdr:col>
      <xdr:colOff>152400</xdr:colOff>
      <xdr:row>14</xdr:row>
      <xdr:rowOff>114300</xdr:rowOff>
    </xdr:to>
    <xdr:pic>
      <xdr:nvPicPr>
        <xdr:cNvPr id="1" name="ListBox1"/>
        <xdr:cNvPicPr preferRelativeResize="1">
          <a:picLocks noChangeAspect="1"/>
        </xdr:cNvPicPr>
      </xdr:nvPicPr>
      <xdr:blipFill>
        <a:blip r:embed="rId1"/>
        <a:stretch>
          <a:fillRect/>
        </a:stretch>
      </xdr:blipFill>
      <xdr:spPr>
        <a:xfrm>
          <a:off x="2457450" y="2495550"/>
          <a:ext cx="76200" cy="76200"/>
        </a:xfrm>
        <a:prstGeom prst="rect">
          <a:avLst/>
        </a:prstGeom>
        <a:noFill/>
        <a:ln w="9525" cmpd="sng">
          <a:noFill/>
        </a:ln>
      </xdr:spPr>
    </xdr:pic>
    <xdr:clientData/>
  </xdr:twoCellAnchor>
  <xdr:twoCellAnchor>
    <xdr:from>
      <xdr:col>2</xdr:col>
      <xdr:colOff>9525</xdr:colOff>
      <xdr:row>13</xdr:row>
      <xdr:rowOff>133350</xdr:rowOff>
    </xdr:from>
    <xdr:to>
      <xdr:col>5</xdr:col>
      <xdr:colOff>9525</xdr:colOff>
      <xdr:row>14</xdr:row>
      <xdr:rowOff>133350</xdr:rowOff>
    </xdr:to>
    <xdr:pic>
      <xdr:nvPicPr>
        <xdr:cNvPr id="2" name="ComboBox1"/>
        <xdr:cNvPicPr preferRelativeResize="1">
          <a:picLocks noChangeAspect="1"/>
        </xdr:cNvPicPr>
      </xdr:nvPicPr>
      <xdr:blipFill>
        <a:blip r:embed="rId2"/>
        <a:stretch>
          <a:fillRect/>
        </a:stretch>
      </xdr:blipFill>
      <xdr:spPr>
        <a:xfrm>
          <a:off x="2390775" y="2428875"/>
          <a:ext cx="2466975" cy="161925"/>
        </a:xfrm>
        <a:prstGeom prst="rect">
          <a:avLst/>
        </a:prstGeom>
        <a:noFill/>
        <a:ln w="9525" cmpd="sng">
          <a:noFill/>
        </a:ln>
      </xdr:spPr>
    </xdr:pic>
    <xdr:clientData/>
  </xdr:twoCellAnchor>
  <xdr:twoCellAnchor>
    <xdr:from>
      <xdr:col>5</xdr:col>
      <xdr:colOff>228600</xdr:colOff>
      <xdr:row>1</xdr:row>
      <xdr:rowOff>85725</xdr:rowOff>
    </xdr:from>
    <xdr:to>
      <xdr:col>8</xdr:col>
      <xdr:colOff>733425</xdr:colOff>
      <xdr:row>4</xdr:row>
      <xdr:rowOff>161925</xdr:rowOff>
    </xdr:to>
    <xdr:grpSp>
      <xdr:nvGrpSpPr>
        <xdr:cNvPr id="3" name="Group 21"/>
        <xdr:cNvGrpSpPr>
          <a:grpSpLocks/>
        </xdr:cNvGrpSpPr>
      </xdr:nvGrpSpPr>
      <xdr:grpSpPr>
        <a:xfrm>
          <a:off x="5076825" y="342900"/>
          <a:ext cx="2524125" cy="619125"/>
          <a:chOff x="485" y="13"/>
          <a:chExt cx="251" cy="77"/>
        </a:xfrm>
        <a:solidFill>
          <a:srgbClr val="FFFFFF"/>
        </a:solidFill>
      </xdr:grpSpPr>
      <xdr:grpSp>
        <xdr:nvGrpSpPr>
          <xdr:cNvPr id="4" name="Group 2"/>
          <xdr:cNvGrpSpPr>
            <a:grpSpLocks/>
          </xdr:cNvGrpSpPr>
        </xdr:nvGrpSpPr>
        <xdr:grpSpPr>
          <a:xfrm>
            <a:off x="486" y="13"/>
            <a:ext cx="108" cy="49"/>
            <a:chOff x="0" y="0"/>
            <a:chExt cx="20003" cy="20000"/>
          </a:xfrm>
          <a:solidFill>
            <a:srgbClr val="FFFFFF"/>
          </a:solidFill>
        </xdr:grpSpPr>
        <xdr:sp>
          <xdr:nvSpPr>
            <xdr:cNvPr id="5" name="Rectangle 3"/>
            <xdr:cNvSpPr>
              <a:spLocks/>
            </xdr:cNvSpPr>
          </xdr:nvSpPr>
          <xdr:spPr>
            <a:xfrm>
              <a:off x="0" y="80"/>
              <a:ext cx="1955" cy="19890"/>
            </a:xfrm>
            <a:prstGeom prst="rect">
              <a:avLst/>
            </a:prstGeom>
            <a:solidFill>
              <a:srgbClr val="000080"/>
            </a:solidFill>
            <a:ln w="9525" cmpd="sng">
              <a:noFill/>
            </a:ln>
          </xdr:spPr>
          <xdr:txBody>
            <a:bodyPr vertOverflow="clip" wrap="square"/>
            <a:p>
              <a:pPr algn="l">
                <a:defRPr/>
              </a:pPr>
              <a:r>
                <a:rPr lang="en-US" cap="none" u="none" baseline="0">
                  <a:latin typeface="MS Sans Serif"/>
                  <a:ea typeface="MS Sans Serif"/>
                  <a:cs typeface="MS Sans Serif"/>
                </a:rPr>
                <a:t/>
              </a:r>
            </a:p>
          </xdr:txBody>
        </xdr:sp>
        <xdr:sp>
          <xdr:nvSpPr>
            <xdr:cNvPr id="6" name="Rectangle 4"/>
            <xdr:cNvSpPr>
              <a:spLocks/>
            </xdr:cNvSpPr>
          </xdr:nvSpPr>
          <xdr:spPr>
            <a:xfrm>
              <a:off x="3876" y="80"/>
              <a:ext cx="1955" cy="19890"/>
            </a:xfrm>
            <a:prstGeom prst="rect">
              <a:avLst/>
            </a:prstGeom>
            <a:solidFill>
              <a:srgbClr val="000080"/>
            </a:solidFill>
            <a:ln w="9525" cmpd="sng">
              <a:noFill/>
            </a:ln>
          </xdr:spPr>
          <xdr:txBody>
            <a:bodyPr vertOverflow="clip" wrap="square"/>
            <a:p>
              <a:pPr algn="l">
                <a:defRPr/>
              </a:pPr>
              <a:r>
                <a:rPr lang="en-US" cap="none" u="none" baseline="0">
                  <a:latin typeface="MS Sans Serif"/>
                  <a:ea typeface="MS Sans Serif"/>
                  <a:cs typeface="MS Sans Serif"/>
                </a:rPr>
                <a:t/>
              </a:r>
            </a:p>
          </xdr:txBody>
        </xdr:sp>
        <xdr:sp>
          <xdr:nvSpPr>
            <xdr:cNvPr id="7" name="Freeform 5"/>
            <xdr:cNvSpPr>
              <a:spLocks/>
            </xdr:cNvSpPr>
          </xdr:nvSpPr>
          <xdr:spPr>
            <a:xfrm>
              <a:off x="7136" y="0"/>
              <a:ext cx="4221" cy="19920"/>
            </a:xfrm>
            <a:custGeom>
              <a:pathLst>
                <a:path h="20000" w="20000">
                  <a:moveTo>
                    <a:pt x="0" y="0"/>
                  </a:moveTo>
                  <a:lnTo>
                    <a:pt x="14897" y="19973"/>
                  </a:lnTo>
                  <a:lnTo>
                    <a:pt x="19941" y="14707"/>
                  </a:lnTo>
                  <a:lnTo>
                    <a:pt x="9208" y="0"/>
                  </a:lnTo>
                  <a:lnTo>
                    <a:pt x="176" y="0"/>
                  </a:lnTo>
                  <a:lnTo>
                    <a:pt x="0" y="0"/>
                  </a:lnTo>
                  <a:close/>
                </a:path>
              </a:pathLst>
            </a:custGeom>
            <a:solidFill>
              <a:srgbClr val="000080"/>
            </a:solidFill>
            <a:ln w="9525" cmpd="sng">
              <a:noFill/>
            </a:ln>
          </xdr:spPr>
          <xdr:txBody>
            <a:bodyPr vertOverflow="clip" wrap="square"/>
            <a:p>
              <a:pPr algn="l">
                <a:defRPr/>
              </a:pPr>
              <a:r>
                <a:rPr lang="en-US" cap="none" u="none" baseline="0">
                  <a:latin typeface="MS Sans Serif"/>
                  <a:ea typeface="MS Sans Serif"/>
                  <a:cs typeface="MS Sans Serif"/>
                </a:rPr>
                <a:t/>
              </a:r>
            </a:p>
          </xdr:txBody>
        </xdr:sp>
        <xdr:sp>
          <xdr:nvSpPr>
            <xdr:cNvPr id="8" name="Freeform 6"/>
            <xdr:cNvSpPr>
              <a:spLocks/>
            </xdr:cNvSpPr>
          </xdr:nvSpPr>
          <xdr:spPr>
            <a:xfrm>
              <a:off x="10987" y="80"/>
              <a:ext cx="4226" cy="19920"/>
            </a:xfrm>
            <a:custGeom>
              <a:pathLst>
                <a:path h="20000" w="20000">
                  <a:moveTo>
                    <a:pt x="0" y="0"/>
                  </a:moveTo>
                  <a:lnTo>
                    <a:pt x="14897" y="19973"/>
                  </a:lnTo>
                  <a:lnTo>
                    <a:pt x="19941" y="14652"/>
                  </a:lnTo>
                  <a:lnTo>
                    <a:pt x="9208" y="0"/>
                  </a:lnTo>
                  <a:lnTo>
                    <a:pt x="176" y="0"/>
                  </a:lnTo>
                  <a:lnTo>
                    <a:pt x="0" y="0"/>
                  </a:lnTo>
                  <a:close/>
                </a:path>
              </a:pathLst>
            </a:custGeom>
            <a:solidFill>
              <a:srgbClr val="000080"/>
            </a:solidFill>
            <a:ln w="9525" cmpd="sng">
              <a:noFill/>
            </a:ln>
          </xdr:spPr>
          <xdr:txBody>
            <a:bodyPr vertOverflow="clip" wrap="square"/>
            <a:p>
              <a:pPr algn="l">
                <a:defRPr/>
              </a:pPr>
              <a:r>
                <a:rPr lang="en-US" cap="none" u="none" baseline="0">
                  <a:latin typeface="MS Sans Serif"/>
                  <a:ea typeface="MS Sans Serif"/>
                  <a:cs typeface="MS Sans Serif"/>
                </a:rPr>
                <a:t/>
              </a:r>
            </a:p>
          </xdr:txBody>
        </xdr:sp>
        <xdr:sp>
          <xdr:nvSpPr>
            <xdr:cNvPr id="9" name="Freeform 7"/>
            <xdr:cNvSpPr>
              <a:spLocks/>
            </xdr:cNvSpPr>
          </xdr:nvSpPr>
          <xdr:spPr>
            <a:xfrm>
              <a:off x="16137" y="55"/>
              <a:ext cx="3866" cy="19865"/>
            </a:xfrm>
            <a:custGeom>
              <a:pathLst>
                <a:path h="20000" w="20000">
                  <a:moveTo>
                    <a:pt x="9936" y="0"/>
                  </a:moveTo>
                  <a:lnTo>
                    <a:pt x="0" y="10014"/>
                  </a:lnTo>
                  <a:lnTo>
                    <a:pt x="9936" y="19973"/>
                  </a:lnTo>
                  <a:lnTo>
                    <a:pt x="19936" y="19973"/>
                  </a:lnTo>
                  <a:lnTo>
                    <a:pt x="9936" y="10014"/>
                  </a:lnTo>
                  <a:lnTo>
                    <a:pt x="19936" y="0"/>
                  </a:lnTo>
                  <a:lnTo>
                    <a:pt x="9936" y="0"/>
                  </a:lnTo>
                  <a:close/>
                </a:path>
              </a:pathLst>
            </a:custGeom>
            <a:solidFill>
              <a:srgbClr val="000080"/>
            </a:solidFill>
            <a:ln w="9525" cmpd="sng">
              <a:noFill/>
            </a:ln>
          </xdr:spPr>
          <xdr:txBody>
            <a:bodyPr vertOverflow="clip" wrap="square"/>
            <a:p>
              <a:pPr algn="l">
                <a:defRPr/>
              </a:pPr>
              <a:r>
                <a:rPr lang="en-US" cap="none" u="none" baseline="0">
                  <a:latin typeface="MS Sans Serif"/>
                  <a:ea typeface="MS Sans Serif"/>
                  <a:cs typeface="MS Sans Serif"/>
                </a:rPr>
                <a:t/>
              </a:r>
            </a:p>
          </xdr:txBody>
        </xdr:sp>
      </xdr:grpSp>
      <xdr:sp>
        <xdr:nvSpPr>
          <xdr:cNvPr id="10" name="Rectangle 8"/>
          <xdr:cNvSpPr>
            <a:spLocks/>
          </xdr:cNvSpPr>
        </xdr:nvSpPr>
        <xdr:spPr>
          <a:xfrm>
            <a:off x="485" y="69"/>
            <a:ext cx="251" cy="21"/>
          </a:xfrm>
          <a:prstGeom prst="rect">
            <a:avLst/>
          </a:prstGeom>
          <a:noFill/>
          <a:ln w="12700" cmpd="sng">
            <a:noFill/>
          </a:ln>
        </xdr:spPr>
        <xdr:txBody>
          <a:bodyPr vertOverflow="clip" wrap="square" lIns="0" tIns="0" rIns="0" bIns="0"/>
          <a:p>
            <a:pPr algn="l">
              <a:defRPr/>
            </a:pPr>
            <a:r>
              <a:rPr lang="en-US" cap="none" sz="1000" b="0" i="0" u="none" baseline="0">
                <a:solidFill>
                  <a:srgbClr val="000000"/>
                </a:solidFill>
              </a:rPr>
              <a:t>Handwerkskammer   Dortmund</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142875</xdr:rowOff>
    </xdr:from>
    <xdr:to>
      <xdr:col>6</xdr:col>
      <xdr:colOff>257175</xdr:colOff>
      <xdr:row>114</xdr:row>
      <xdr:rowOff>38100</xdr:rowOff>
    </xdr:to>
    <xdr:sp>
      <xdr:nvSpPr>
        <xdr:cNvPr id="1" name="Text Box 1"/>
        <xdr:cNvSpPr txBox="1">
          <a:spLocks noChangeArrowheads="1"/>
        </xdr:cNvSpPr>
      </xdr:nvSpPr>
      <xdr:spPr>
        <a:xfrm>
          <a:off x="0" y="9534525"/>
          <a:ext cx="4829175" cy="8963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MS Sans Serif"/>
              <a:ea typeface="MS Sans Serif"/>
              <a:cs typeface="MS Sans Serif"/>
            </a:rPr>
            <a:t>8. Steuerliche  Abschreibungsregeln für sog. Geringwertige Wirtschaftsgüter (GWG) werden hier nicht berücksichtigt.</a:t>
          </a:r>
          <a:r>
            <a:rPr lang="en-US" cap="none" sz="1000" b="1" i="0" u="sng"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Blatt: Finanzierung:</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9. Vorhandene Sacheinlagen als  Bestandteil des Eigenkapitals werden automatisch aus dem Blatt Kapitalbedarf übernommen (Zelle </a:t>
          </a:r>
          <a:r>
            <a:rPr lang="en-US" cap="none" sz="1000" b="1" i="0" u="none" baseline="0">
              <a:solidFill>
                <a:srgbClr val="000000"/>
              </a:solidFill>
              <a:latin typeface="MS Sans Serif"/>
              <a:ea typeface="MS Sans Serif"/>
              <a:cs typeface="MS Sans Serif"/>
            </a:rPr>
            <a:t>C12</a:t>
          </a:r>
          <a:r>
            <a:rPr lang="en-US" cap="none" sz="1000" b="0" i="0" u="none" baseline="0">
              <a:solidFill>
                <a:srgbClr val="000000"/>
              </a:solidFill>
              <a:latin typeface="MS Sans Serif"/>
              <a:ea typeface="MS Sans Serif"/>
              <a:cs typeface="MS Sans Serif"/>
            </a:rPr>
            <a:t>). Tragen Sie  die Barmittell in den Zelle </a:t>
          </a:r>
          <a:r>
            <a:rPr lang="en-US" cap="none" sz="1000" b="1" i="0" u="none" baseline="0">
              <a:solidFill>
                <a:srgbClr val="000000"/>
              </a:solidFill>
              <a:latin typeface="MS Sans Serif"/>
              <a:ea typeface="MS Sans Serif"/>
              <a:cs typeface="MS Sans Serif"/>
            </a:rPr>
            <a:t>C11 </a:t>
          </a:r>
          <a:r>
            <a:rPr lang="en-US" cap="none" sz="1000" b="0" i="0" u="none" baseline="0">
              <a:solidFill>
                <a:srgbClr val="000000"/>
              </a:solidFill>
              <a:latin typeface="MS Sans Serif"/>
              <a:ea typeface="MS Sans Serif"/>
              <a:cs typeface="MS Sans Serif"/>
            </a:rPr>
            <a:t>ein, die Sie für Ihr Vorhaben einsetzen wollen.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10. Der verbleibende Betrag (vgl. </a:t>
          </a:r>
          <a:r>
            <a:rPr lang="en-US" cap="none" sz="1000" b="1" i="0" u="none" baseline="0">
              <a:solidFill>
                <a:srgbClr val="000000"/>
              </a:solidFill>
              <a:latin typeface="MS Sans Serif"/>
              <a:ea typeface="MS Sans Serif"/>
              <a:cs typeface="MS Sans Serif"/>
            </a:rPr>
            <a:t>C15</a:t>
          </a:r>
          <a:r>
            <a:rPr lang="en-US" cap="none" sz="1000" b="0" i="0" u="none" baseline="0">
              <a:solidFill>
                <a:srgbClr val="000000"/>
              </a:solidFill>
              <a:latin typeface="MS Sans Serif"/>
              <a:ea typeface="MS Sans Serif"/>
              <a:cs typeface="MS Sans Serif"/>
            </a:rPr>
            <a:t>) muss fremdfinanziert werden. In den </a:t>
          </a:r>
          <a:r>
            <a:rPr lang="en-US" cap="none" sz="1000" b="1" i="0" u="none" baseline="0">
              <a:solidFill>
                <a:srgbClr val="000000"/>
              </a:solidFill>
              <a:latin typeface="MS Sans Serif"/>
              <a:ea typeface="MS Sans Serif"/>
              <a:cs typeface="MS Sans Serif"/>
            </a:rPr>
            <a:t>Zeilen 17 -23</a:t>
          </a:r>
          <a:r>
            <a:rPr lang="en-US" cap="none" sz="1000" b="0" i="0" u="none" baseline="0">
              <a:solidFill>
                <a:srgbClr val="000000"/>
              </a:solidFill>
              <a:latin typeface="MS Sans Serif"/>
              <a:ea typeface="MS Sans Serif"/>
              <a:cs typeface="MS Sans Serif"/>
            </a:rPr>
            <a:t> sind verschiedene Darlehensformen aufgeführt. Benennen Sie bitte die geplanten Darlehen, und geben  die jeweilige Darlehenshöhe   und  die Konditionen vollständig ein. Ein etwaliger Disagio (Minderauszahlung von Darlehen) wird automatisch ermittelt (siehe (</a:t>
          </a:r>
          <a:r>
            <a:rPr lang="en-US" cap="none" sz="1000" b="1" i="0" u="none" baseline="0">
              <a:solidFill>
                <a:srgbClr val="000000"/>
              </a:solidFill>
              <a:latin typeface="MS Sans Serif"/>
              <a:ea typeface="MS Sans Serif"/>
              <a:cs typeface="MS Sans Serif"/>
            </a:rPr>
            <a:t>J24</a:t>
          </a:r>
          <a:r>
            <a:rPr lang="en-US" cap="none" sz="1000" b="0" i="0" u="none" baseline="0">
              <a:solidFill>
                <a:srgbClr val="000000"/>
              </a:solidFill>
              <a:latin typeface="MS Sans Serif"/>
              <a:ea typeface="MS Sans Serif"/>
              <a:cs typeface="MS Sans Serif"/>
            </a:rPr>
            <a:t>) und beim Kapitalbedarf zusätzlich berücksichtigt (vgl. Blatt: Kapitalbedarf </a:t>
          </a:r>
          <a:r>
            <a:rPr lang="en-US" cap="none" sz="1000" b="1" i="0" u="none" baseline="0">
              <a:solidFill>
                <a:srgbClr val="000000"/>
              </a:solidFill>
              <a:latin typeface="MS Sans Serif"/>
              <a:ea typeface="MS Sans Serif"/>
              <a:cs typeface="MS Sans Serif"/>
            </a:rPr>
            <a:t>F27</a:t>
          </a:r>
          <a:r>
            <a:rPr lang="en-US" cap="none" sz="1000" b="0" i="0" u="none" baseline="0">
              <a:solidFill>
                <a:srgbClr val="000000"/>
              </a:solidFill>
              <a:latin typeface="MS Sans Serif"/>
              <a:ea typeface="MS Sans Serif"/>
              <a:cs typeface="MS Sans Serif"/>
            </a:rPr>
            <a:t>). Die Darlehenssummen müssen entsprechend erhöht werden. 
</a:t>
          </a:r>
          <a:r>
            <a:rPr lang="en-US" cap="none" sz="1000" b="0" i="0" u="none" baseline="0">
              <a:solidFill>
                <a:srgbClr val="000000"/>
              </a:solidFill>
              <a:latin typeface="MS Sans Serif"/>
              <a:ea typeface="MS Sans Serif"/>
              <a:cs typeface="MS Sans Serif"/>
            </a:rPr>
            <a:t>In den Zellen </a:t>
          </a:r>
          <a:r>
            <a:rPr lang="en-US" cap="none" sz="1000" b="1" i="0" u="none" baseline="0">
              <a:solidFill>
                <a:srgbClr val="000000"/>
              </a:solidFill>
              <a:latin typeface="MS Sans Serif"/>
              <a:ea typeface="MS Sans Serif"/>
              <a:cs typeface="MS Sans Serif"/>
            </a:rPr>
            <a:t>C27-E28</a:t>
          </a:r>
          <a:r>
            <a:rPr lang="en-US" cap="none" sz="1000" b="0" i="0" u="none" baseline="0">
              <a:solidFill>
                <a:srgbClr val="000000"/>
              </a:solidFill>
              <a:latin typeface="MS Sans Serif"/>
              <a:ea typeface="MS Sans Serif"/>
              <a:cs typeface="MS Sans Serif"/>
            </a:rPr>
            <a:t> können Sie die Höhe einer ggf. schon bestehenden Kontokorrentinanspruchnahme in </a:t>
          </a:r>
          <a:r>
            <a:rPr lang="en-US" cap="none" sz="1000" b="1" i="0" u="none" baseline="0">
              <a:solidFill>
                <a:srgbClr val="000000"/>
              </a:solidFill>
              <a:latin typeface="MS Sans Serif"/>
              <a:ea typeface="MS Sans Serif"/>
              <a:cs typeface="MS Sans Serif"/>
            </a:rPr>
            <a:t>c28-e28</a:t>
          </a:r>
          <a:r>
            <a:rPr lang="en-US" cap="none" sz="1000" b="0" i="0" u="none" baseline="0">
              <a:solidFill>
                <a:srgbClr val="000000"/>
              </a:solidFill>
              <a:latin typeface="MS Sans Serif"/>
              <a:ea typeface="MS Sans Serif"/>
              <a:cs typeface="MS Sans Serif"/>
            </a:rPr>
            <a:t> die Höhe eines geplanten Kontokorrentkredits, und  die Zinssätze einfügen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Die Summe von Eigen- und Fremdmitteln muss übereinstimmen mit dem ermittelten Kapitalbedarf. Sonst wird eine Fehlermeldung angezeigt.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Blatt: Zins und Tilgung:</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11. Die Aufstellung des Zins- und Tilgungsplans erfolgt automatisch aufgrund Ihrer Angaben auf dem Arbeitsblatt  "Finanzierung".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MS Sans Serif"/>
              <a:ea typeface="MS Sans Serif"/>
              <a:cs typeface="MS Sans Serif"/>
            </a:rPr>
            <a:t>Zu beachten ist bei den Programmen:
</a:t>
          </a:r>
          <a:r>
            <a:rPr lang="en-US" cap="none" sz="1000" b="0" i="0" u="none" baseline="0">
              <a:solidFill>
                <a:srgbClr val="000000"/>
              </a:solidFill>
              <a:latin typeface="MS Sans Serif"/>
              <a:ea typeface="MS Sans Serif"/>
              <a:cs typeface="MS Sans Serif"/>
            </a:rPr>
            <a:t>- Beteiligung Mikromezzanin - Beteiligung
</a:t>
          </a:r>
          <a:r>
            <a:rPr lang="en-US" cap="none" sz="1000" b="0" i="0" u="none" baseline="0">
              <a:solidFill>
                <a:srgbClr val="000000"/>
              </a:solidFill>
              <a:latin typeface="MS Sans Serif"/>
              <a:ea typeface="MS Sans Serif"/>
              <a:cs typeface="MS Sans Serif"/>
            </a:rPr>
            <a:t>- ERP - Kapital für Gründung,
</a:t>
          </a:r>
          <a:r>
            <a:rPr lang="en-US" cap="none" sz="1000" b="0" i="0" u="none" baseline="0">
              <a:solidFill>
                <a:srgbClr val="000000"/>
              </a:solidFill>
              <a:latin typeface="MS Sans Serif"/>
              <a:ea typeface="MS Sans Serif"/>
              <a:cs typeface="MS Sans Serif"/>
            </a:rPr>
            <a:t>dass hierbei auch hier Programmkonditionen einzutragen sind.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Die Zins- und Tilgungsbeträge werden in den anderen Tabellen (Ausnahme: Kontokorrentkredit) übernommen, und bei der Liquiditätsplanung, monatsgenau, ausgerechnet.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Jedes Blatt kann einzeln ausgedruckt werden.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Blätter: Personalkosten (1. bis 3. Jahr):</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12. überprüfen Sie bitte in dem Tabellenblatt "Personalkosten 1. Jahr" zunächst im </a:t>
          </a:r>
          <a:r>
            <a:rPr lang="en-US" cap="none" sz="1000" b="1" i="0" u="none" baseline="0">
              <a:solidFill>
                <a:srgbClr val="000000"/>
              </a:solidFill>
              <a:latin typeface="MS Sans Serif"/>
              <a:ea typeface="MS Sans Serif"/>
              <a:cs typeface="MS Sans Serif"/>
            </a:rPr>
            <a:t>Feld J3 </a:t>
          </a:r>
          <a:r>
            <a:rPr lang="en-US" cap="none" sz="1000" b="0" i="0" u="none" baseline="0">
              <a:solidFill>
                <a:srgbClr val="000000"/>
              </a:solidFill>
              <a:latin typeface="MS Sans Serif"/>
              <a:ea typeface="MS Sans Serif"/>
              <a:cs typeface="MS Sans Serif"/>
            </a:rPr>
            <a:t>den (aktuellen durchschnittlichen) Faktor für den Arbeitgeberanteil zur Sozialversicherung  Im</a:t>
          </a:r>
          <a:r>
            <a:rPr lang="en-US" cap="none" sz="1000" b="1" i="0" u="none" baseline="0">
              <a:solidFill>
                <a:srgbClr val="000000"/>
              </a:solidFill>
              <a:latin typeface="MS Sans Serif"/>
              <a:ea typeface="MS Sans Serif"/>
              <a:cs typeface="MS Sans Serif"/>
            </a:rPr>
            <a:t> Feld J4</a:t>
          </a:r>
          <a:r>
            <a:rPr lang="en-US" cap="none" sz="1000" b="0" i="0" u="none" baseline="0">
              <a:solidFill>
                <a:srgbClr val="000000"/>
              </a:solidFill>
              <a:latin typeface="MS Sans Serif"/>
              <a:ea typeface="MS Sans Serif"/>
              <a:cs typeface="MS Sans Serif"/>
            </a:rPr>
            <a:t> sind die Arbeitgeberanteile bei den Minijobs bereits erfasst. Hierbei sind auch die Zusatzversorgungskasse und andere Umlagen prozentual zu berücksichtigen.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13. Erfassen Sie dann, wie nachfolgend beschrieben jede/n geplante/n Mitarbeiterin entweder  einzeln, oder in Gruppen mit gleichem Tätigkeitsbereich;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Spalte B</a:t>
          </a:r>
          <a:r>
            <a:rPr lang="en-US" cap="none" sz="1000" b="0" i="0" u="none" baseline="0">
              <a:solidFill>
                <a:srgbClr val="000000"/>
              </a:solidFill>
              <a:latin typeface="MS Sans Serif"/>
              <a:ea typeface="MS Sans Serif"/>
              <a:cs typeface="MS Sans Serif"/>
            </a:rPr>
            <a:t>: Angabe des Tätigkeitsbereichs (z.B. "Geselle", "Aushilfe                        gewerblich", "Bürokraft", "Auszubildender gewerblich"). Es  empfiehlt sich, Voll- und Teilzeitkräfte getrennt aufzulisten. Die </a:t>
          </a:r>
          <a:r>
            <a:rPr lang="en-US" cap="none" sz="1000" b="1" i="0" u="none" baseline="0">
              <a:solidFill>
                <a:srgbClr val="000000"/>
              </a:solidFill>
              <a:latin typeface="MS Sans Serif"/>
              <a:ea typeface="MS Sans Serif"/>
              <a:cs typeface="MS Sans Serif"/>
            </a:rPr>
            <a:t>Inhaberin</a:t>
          </a:r>
          <a:r>
            <a:rPr lang="en-US" cap="none" sz="1000" b="0" i="0" u="none" baseline="0">
              <a:solidFill>
                <a:srgbClr val="000000"/>
              </a:solidFill>
              <a:latin typeface="MS Sans Serif"/>
              <a:ea typeface="MS Sans Serif"/>
              <a:cs typeface="MS Sans Serif"/>
            </a:rPr>
            <a:t>/den </a:t>
          </a:r>
          <a:r>
            <a:rPr lang="en-US" cap="none" sz="1000" b="1" i="0" u="none" baseline="0">
              <a:solidFill>
                <a:srgbClr val="000000"/>
              </a:solidFill>
              <a:latin typeface="MS Sans Serif"/>
              <a:ea typeface="MS Sans Serif"/>
              <a:cs typeface="MS Sans Serif"/>
            </a:rPr>
            <a:t>Inhaber</a:t>
          </a:r>
          <a:r>
            <a:rPr lang="en-US" cap="none" sz="1000" b="0" i="0" u="none" baseline="0">
              <a:solidFill>
                <a:srgbClr val="000000"/>
              </a:solidFill>
              <a:latin typeface="MS Sans Serif"/>
              <a:ea typeface="MS Sans Serif"/>
              <a:cs typeface="MS Sans Serif"/>
            </a:rPr>
            <a:t> wird  in </a:t>
          </a:r>
          <a:r>
            <a:rPr lang="en-US" cap="none" sz="1000" b="1" i="0" u="none" baseline="0">
              <a:solidFill>
                <a:srgbClr val="000000"/>
              </a:solidFill>
              <a:latin typeface="MS Sans Serif"/>
              <a:ea typeface="MS Sans Serif"/>
              <a:cs typeface="MS Sans Serif"/>
            </a:rPr>
            <a:t>Zeile 20,</a:t>
          </a:r>
          <a:r>
            <a:rPr lang="en-US" cap="none" sz="1000" b="0" i="0" u="none" baseline="0">
              <a:solidFill>
                <a:srgbClr val="000000"/>
              </a:solidFill>
              <a:latin typeface="MS Sans Serif"/>
              <a:ea typeface="MS Sans Serif"/>
              <a:cs typeface="MS Sans Serif"/>
            </a:rPr>
            <a:t> der oder die </a:t>
          </a:r>
          <a:r>
            <a:rPr lang="en-US" cap="none" sz="1000" b="1" i="0" u="none" baseline="0">
              <a:solidFill>
                <a:srgbClr val="000000"/>
              </a:solidFill>
              <a:latin typeface="MS Sans Serif"/>
              <a:ea typeface="MS Sans Serif"/>
              <a:cs typeface="MS Sans Serif"/>
            </a:rPr>
            <a:t>Geschäftsführer/in</a:t>
          </a:r>
          <a:r>
            <a:rPr lang="en-US" cap="none" sz="1000" b="0" i="0" u="none" baseline="0">
              <a:solidFill>
                <a:srgbClr val="000000"/>
              </a:solidFill>
              <a:latin typeface="MS Sans Serif"/>
              <a:ea typeface="MS Sans Serif"/>
              <a:cs typeface="MS Sans Serif"/>
            </a:rPr>
            <a:t> (bei Kapitalgesellschaften) ab </a:t>
          </a:r>
          <a:r>
            <a:rPr lang="en-US" cap="none" sz="1000" b="1" i="0" u="none" baseline="0">
              <a:solidFill>
                <a:srgbClr val="000000"/>
              </a:solidFill>
              <a:latin typeface="MS Sans Serif"/>
              <a:ea typeface="MS Sans Serif"/>
              <a:cs typeface="MS Sans Serif"/>
            </a:rPr>
            <a:t>Zeile 21 </a:t>
          </a:r>
          <a:r>
            <a:rPr lang="en-US" cap="none" sz="1000" b="0" i="0" u="none" baseline="0">
              <a:solidFill>
                <a:srgbClr val="000000"/>
              </a:solidFill>
              <a:latin typeface="MS Sans Serif"/>
              <a:ea typeface="MS Sans Serif"/>
              <a:cs typeface="MS Sans Serif"/>
            </a:rPr>
            <a:t>erfasst.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Spalte C: </a:t>
          </a:r>
          <a:r>
            <a:rPr lang="en-US" cap="none" sz="1000" b="0" i="0" u="none" baseline="0">
              <a:solidFill>
                <a:srgbClr val="000000"/>
              </a:solidFill>
              <a:latin typeface="MS Sans Serif"/>
              <a:ea typeface="MS Sans Serif"/>
              <a:cs typeface="MS Sans Serif"/>
            </a:rPr>
            <a:t>Angabe der Anzahl der Mitarbeiter je Bereich. Bitte nach Kopfzahl eingeben! Sie können - bei einer Kapitalgesellschaft - in den </a:t>
          </a:r>
          <a:r>
            <a:rPr lang="en-US" cap="none" sz="1000" b="1" i="0" u="none" baseline="0">
              <a:solidFill>
                <a:srgbClr val="000000"/>
              </a:solidFill>
              <a:latin typeface="MS Sans Serif"/>
              <a:ea typeface="MS Sans Serif"/>
              <a:cs typeface="MS Sans Serif"/>
            </a:rPr>
            <a:t>Zeilen 21 - 23</a:t>
          </a:r>
          <a:r>
            <a:rPr lang="en-US" cap="none" sz="1000" b="0" i="0" u="none" baseline="0">
              <a:solidFill>
                <a:srgbClr val="000000"/>
              </a:solidFill>
              <a:latin typeface="MS Sans Serif"/>
              <a:ea typeface="MS Sans Serif"/>
              <a:cs typeface="MS Sans Serif"/>
            </a:rPr>
            <a:t> bis zu drei Geschäftsführer eingeben. Vergessen Sie sich als Inhaber/- in nicht, sich in Zelle  </a:t>
          </a:r>
          <a:r>
            <a:rPr lang="en-US" cap="none" sz="1000" b="1" i="0" u="none" baseline="0">
              <a:solidFill>
                <a:srgbClr val="000000"/>
              </a:solidFill>
              <a:latin typeface="MS Sans Serif"/>
              <a:ea typeface="MS Sans Serif"/>
              <a:cs typeface="MS Sans Serif"/>
            </a:rPr>
            <a:t>C20</a:t>
          </a:r>
          <a:r>
            <a:rPr lang="en-US" cap="none" sz="1000" b="0" i="0" u="none" baseline="0">
              <a:solidFill>
                <a:srgbClr val="000000"/>
              </a:solidFill>
              <a:latin typeface="MS Sans Serif"/>
              <a:ea typeface="MS Sans Serif"/>
              <a:cs typeface="MS Sans Serif"/>
            </a:rPr>
            <a:t> einzutragen.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Spalte D</a:t>
          </a:r>
          <a:r>
            <a:rPr lang="en-US" cap="none" sz="1000" b="0" i="0" u="none" baseline="0">
              <a:solidFill>
                <a:srgbClr val="000000"/>
              </a:solidFill>
              <a:latin typeface="MS Sans Serif"/>
              <a:ea typeface="MS Sans Serif"/>
              <a:cs typeface="MS Sans Serif"/>
            </a:rPr>
            <a:t>: Angabe des Beginns des Arbeitsverhältnisses, Geben Sie Zahlenwerte (z.B.: 3 für den Beschäftigungsbeginn ab dem dritten Monat) nur dann ein, wenn ein Mitarbeiter nicht das ganze Jahr bei Ihnen beschäftigt wird.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Anmerkung:</a:t>
          </a:r>
          <a:r>
            <a:rPr lang="en-US" cap="none" sz="1000" b="0" i="0" u="none" baseline="0">
              <a:solidFill>
                <a:srgbClr val="000000"/>
              </a:solidFill>
              <a:latin typeface="MS Sans Serif"/>
              <a:ea typeface="MS Sans Serif"/>
              <a:cs typeface="MS Sans Serif"/>
            </a:rPr>
            <a:t> Gehen Sie dabei von dem in</a:t>
          </a:r>
          <a:r>
            <a:rPr lang="en-US" cap="none" sz="1000" b="1"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Zeile 1 angegebenen Planungszeitraum aus, der vom Kalenderjahr abweichen kann.  Vergleiche auch den Kommentar bei Zelle </a:t>
          </a:r>
          <a:r>
            <a:rPr lang="en-US" cap="none" sz="1000" b="1" i="0" u="none" baseline="0">
              <a:solidFill>
                <a:srgbClr val="000000"/>
              </a:solidFill>
              <a:latin typeface="MS Sans Serif"/>
              <a:ea typeface="MS Sans Serif"/>
              <a:cs typeface="MS Sans Serif"/>
            </a:rPr>
            <a:t>E8</a:t>
          </a:r>
          <a:r>
            <a:rPr lang="en-US" cap="none" sz="1000" b="0" i="0" u="none" baseline="0">
              <a:solidFill>
                <a:srgbClr val="000000"/>
              </a:solidFill>
              <a:latin typeface="MS Sans Serif"/>
              <a:ea typeface="MS Sans Serif"/>
              <a:cs typeface="MS Sans Serif"/>
            </a:rPr>
            <a:t>.
</a:t>
          </a:r>
        </a:p>
      </xdr:txBody>
    </xdr:sp>
    <xdr:clientData/>
  </xdr:twoCellAnchor>
  <xdr:twoCellAnchor>
    <xdr:from>
      <xdr:col>0</xdr:col>
      <xdr:colOff>0</xdr:colOff>
      <xdr:row>115</xdr:row>
      <xdr:rowOff>123825</xdr:rowOff>
    </xdr:from>
    <xdr:to>
      <xdr:col>6</xdr:col>
      <xdr:colOff>323850</xdr:colOff>
      <xdr:row>156</xdr:row>
      <xdr:rowOff>76200</xdr:rowOff>
    </xdr:to>
    <xdr:sp>
      <xdr:nvSpPr>
        <xdr:cNvPr id="2" name="Text Box 5"/>
        <xdr:cNvSpPr txBox="1">
          <a:spLocks noChangeArrowheads="1"/>
        </xdr:cNvSpPr>
      </xdr:nvSpPr>
      <xdr:spPr>
        <a:xfrm>
          <a:off x="0" y="18745200"/>
          <a:ext cx="4895850" cy="65913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Spalte E</a:t>
          </a:r>
          <a:r>
            <a:rPr lang="en-US" cap="none" sz="1000" b="0" i="0" u="none" baseline="0">
              <a:solidFill>
                <a:srgbClr val="000000"/>
              </a:solidFill>
              <a:latin typeface="MS Sans Serif"/>
              <a:ea typeface="MS Sans Serif"/>
              <a:cs typeface="MS Sans Serif"/>
            </a:rPr>
            <a:t>: Eingabe des Beendigungsmonates eines Beschäftigungsverhältnisses. (Beachten sie die Anmerkung zu Spalte D).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In den </a:t>
          </a:r>
          <a:r>
            <a:rPr lang="en-US" cap="none" sz="1000" b="1" i="0" u="none" baseline="0">
              <a:solidFill>
                <a:srgbClr val="000000"/>
              </a:solidFill>
              <a:latin typeface="MS Sans Serif"/>
              <a:ea typeface="MS Sans Serif"/>
              <a:cs typeface="MS Sans Serif"/>
            </a:rPr>
            <a:t>Spalten F - H</a:t>
          </a:r>
          <a:r>
            <a:rPr lang="en-US" cap="none" sz="1000" b="0" i="0" u="none" baseline="0">
              <a:solidFill>
                <a:srgbClr val="000000"/>
              </a:solidFill>
              <a:latin typeface="MS Sans Serif"/>
              <a:ea typeface="MS Sans Serif"/>
              <a:cs typeface="MS Sans Serif"/>
            </a:rPr>
            <a:t> geben sie die notwendigen Angaben zum Bruttoeinkommen bzw. zur Arbeitszeit der Mitarbeiter ein.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Spalten K und L:</a:t>
          </a:r>
          <a:r>
            <a:rPr lang="en-US" cap="none" sz="1000" b="0" i="0" u="none" baseline="0">
              <a:solidFill>
                <a:srgbClr val="000000"/>
              </a:solidFill>
              <a:latin typeface="MS Sans Serif"/>
              <a:ea typeface="MS Sans Serif"/>
              <a:cs typeface="MS Sans Serif"/>
            </a:rPr>
            <a:t> hier erfassen Sie tariflicher Zusatzgehälter in Prozent (z.B. Urlaubs- und Weihnachtsgeld) und/oder sonstige Zahlungen pro Arbeitnehmer in Euro (z.B. Arbeitgeberzuschuss zu vermögenswirksamen Leistungen, Direktversicherung, Firmenwagen etc.).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Zellen M25 und M26:</a:t>
          </a:r>
          <a:r>
            <a:rPr lang="en-US" cap="none" sz="1000" b="0" i="0" u="none" baseline="0">
              <a:solidFill>
                <a:srgbClr val="000000"/>
              </a:solidFill>
              <a:latin typeface="MS Sans Serif"/>
              <a:ea typeface="MS Sans Serif"/>
              <a:cs typeface="MS Sans Serif"/>
            </a:rPr>
            <a:t> Angabe der Beiträge zur Berufsgenossenschaft und sonstige den Personalkosten zuzuordnenden Kosten.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14. Wenn Sie zusätzliche Angeben zur Produktivität ermitteln willen, klicken sie zunächst den </a:t>
          </a:r>
          <a:r>
            <a:rPr lang="en-US" cap="none" sz="1000" b="1" i="0" u="none" baseline="0">
              <a:solidFill>
                <a:srgbClr val="000000"/>
              </a:solidFill>
              <a:latin typeface="MS Sans Serif"/>
              <a:ea typeface="MS Sans Serif"/>
              <a:cs typeface="MS Sans Serif"/>
            </a:rPr>
            <a:t>Befehlsknopf "Ermittlung Mitarbeiterproduktivität einschalten"</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Beachten Sie</a:t>
          </a:r>
          <a:r>
            <a:rPr lang="en-US" cap="none" sz="1000" b="0" i="0" u="none" baseline="0">
              <a:solidFill>
                <a:srgbClr val="000000"/>
              </a:solidFill>
              <a:latin typeface="MS Sans Serif"/>
              <a:ea typeface="MS Sans Serif"/>
              <a:cs typeface="MS Sans Serif"/>
            </a:rPr>
            <a:t>: Um die Mitarbeiterproduktivitätauszurechnen, müssen zunächst im Blatt Rentabilität die Planumsätze und ggf.die Fremdleistungen eingegeben werden.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In </a:t>
          </a:r>
          <a:r>
            <a:rPr lang="en-US" cap="none" sz="1000" b="1" i="0" u="none" baseline="0">
              <a:solidFill>
                <a:srgbClr val="000000"/>
              </a:solidFill>
              <a:latin typeface="MS Sans Serif"/>
              <a:ea typeface="MS Sans Serif"/>
              <a:cs typeface="MS Sans Serif"/>
            </a:rPr>
            <a:t>Spalte  N</a:t>
          </a:r>
          <a:r>
            <a:rPr lang="en-US" cap="none" sz="1000" b="0" i="0" u="none" baseline="0">
              <a:solidFill>
                <a:srgbClr val="000000"/>
              </a:solidFill>
              <a:latin typeface="MS Sans Serif"/>
              <a:ea typeface="MS Sans Serif"/>
              <a:cs typeface="MS Sans Serif"/>
            </a:rPr>
            <a:t> ist bereits der zeitliche Arbeitsanteil eines Vollzeit-Mitarbeiters, im Verhältnis zu einer ganzjährig beschäftigten Vollzeitkraft erfasst. 
</a:t>
          </a:r>
          <a:r>
            <a:rPr lang="en-US" cap="none" sz="1000" b="0" i="0" u="none" baseline="0">
              <a:solidFill>
                <a:srgbClr val="000000"/>
              </a:solidFill>
              <a:latin typeface="MS Sans Serif"/>
              <a:ea typeface="MS Sans Serif"/>
              <a:cs typeface="MS Sans Serif"/>
            </a:rPr>
            <a:t>In </a:t>
          </a:r>
          <a:r>
            <a:rPr lang="en-US" cap="none" sz="1000" b="1" i="0" u="none" baseline="0">
              <a:solidFill>
                <a:srgbClr val="000000"/>
              </a:solidFill>
              <a:latin typeface="MS Sans Serif"/>
              <a:ea typeface="MS Sans Serif"/>
              <a:cs typeface="MS Sans Serif"/>
            </a:rPr>
            <a:t>Spalte O </a:t>
          </a:r>
          <a:r>
            <a:rPr lang="en-US" cap="none" sz="1000" b="0" i="0" u="none" baseline="0">
              <a:solidFill>
                <a:srgbClr val="000000"/>
              </a:solidFill>
              <a:latin typeface="MS Sans Serif"/>
              <a:ea typeface="MS Sans Serif"/>
              <a:cs typeface="MS Sans Serif"/>
            </a:rPr>
            <a:t>können sie einen Prozentwert angeben, mit dem Sie den produktiven Arbeitsanteil des Mitarbeiters erfassen: Zum Beispiel 15% für einen gewerbilchen Auszubildenden im 1. Ausbildungsjahr, 90% für einen Vollzeit - Gesellen, 0% für Bürokräfte.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Inhaber bzw. geschäftsführende (Mit-)Gesellschafter sind genauso wie Arbeitnehmer mit Ihrer  Produktivität zu berücksichtigen.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Wiederholen Sie die beschriebenen Schritte  zur Ermittlung der Personalkosten für das zweite und dritte Geschäftsjahr auf den Arbeisblättern "Personalkosten 2. Jahr" und "Personalkosten 3. Jahr"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Anmerkung:</a:t>
          </a:r>
          <a:r>
            <a:rPr lang="en-US" cap="none" sz="1000" b="0" i="0" u="none" baseline="0">
              <a:solidFill>
                <a:srgbClr val="000000"/>
              </a:solidFill>
              <a:latin typeface="MS Sans Serif"/>
              <a:ea typeface="MS Sans Serif"/>
              <a:cs typeface="MS Sans Serif"/>
            </a:rPr>
            <a:t> Bitte beachten Sie, dass auch nach diesen Eingaben die Ermittlung der Betriebsleistung je produkitv Beschäftigten erst dann möglich ist, wenn die Planumsätze im Blatt Rentabilität ermittelt worden ist.
</a:t>
          </a:r>
          <a:r>
            <a:rPr lang="en-US" cap="none" sz="1000" b="0" i="0" u="none" baseline="0">
              <a:solidFill>
                <a:srgbClr val="000000"/>
              </a:solidFill>
              <a:latin typeface="MS Sans Serif"/>
              <a:ea typeface="MS Sans Serif"/>
              <a:cs typeface="MS Sans Serif"/>
            </a:rPr>
            <a:t>Wenn Sie diese Berechnung der Produktivität nicht benötigen, klicken sie  auf den </a:t>
          </a:r>
          <a:r>
            <a:rPr lang="en-US" cap="none" sz="1000" b="1" i="0" u="none" baseline="0">
              <a:solidFill>
                <a:srgbClr val="000000"/>
              </a:solidFill>
              <a:latin typeface="MS Sans Serif"/>
              <a:ea typeface="MS Sans Serif"/>
              <a:cs typeface="MS Sans Serif"/>
            </a:rPr>
            <a:t>Befehlsknopf</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Ermittlung Mitarbeiterproduktivität ausschalten</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p>
      </xdr:txBody>
    </xdr:sp>
    <xdr:clientData/>
  </xdr:twoCellAnchor>
  <xdr:twoCellAnchor>
    <xdr:from>
      <xdr:col>0</xdr:col>
      <xdr:colOff>0</xdr:colOff>
      <xdr:row>0</xdr:row>
      <xdr:rowOff>0</xdr:rowOff>
    </xdr:from>
    <xdr:to>
      <xdr:col>6</xdr:col>
      <xdr:colOff>266700</xdr:colOff>
      <xdr:row>57</xdr:row>
      <xdr:rowOff>76200</xdr:rowOff>
    </xdr:to>
    <xdr:sp>
      <xdr:nvSpPr>
        <xdr:cNvPr id="3" name="Text Box 6"/>
        <xdr:cNvSpPr txBox="1">
          <a:spLocks noChangeArrowheads="1"/>
        </xdr:cNvSpPr>
      </xdr:nvSpPr>
      <xdr:spPr>
        <a:xfrm>
          <a:off x="0" y="0"/>
          <a:ext cx="4838700" cy="9305925"/>
        </a:xfrm>
        <a:prstGeom prst="rect">
          <a:avLst/>
        </a:prstGeom>
        <a:solidFill>
          <a:srgbClr val="FFFFFF"/>
        </a:solidFill>
        <a:ln w="9525" cmpd="sng">
          <a:noFill/>
        </a:ln>
      </xdr:spPr>
      <xdr:txBody>
        <a:bodyPr vertOverflow="clip" wrap="square" lIns="45720" tIns="36576" rIns="0" bIns="0"/>
        <a:p>
          <a:pPr algn="l">
            <a:defRPr/>
          </a:pPr>
          <a:r>
            <a:rPr lang="en-US" cap="none" sz="1800" b="1" i="0" u="none" baseline="0">
              <a:solidFill>
                <a:srgbClr val="000000"/>
              </a:solidFill>
              <a:latin typeface="MS Sans Serif"/>
              <a:ea typeface="MS Sans Serif"/>
              <a:cs typeface="MS Sans Serif"/>
            </a:rPr>
            <a:t>Arbeitsanweisung /Nutzungshinweise</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Ein Tipp zu Beginn! Drucken Sie die Arbeitsanweisung für sich aus und legen Sie diese während der Bearbeitung neben sich.</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Allgemeines:</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 Der vorliegende "Gründungsplaner" eignet sich sowohl für Neugründungen als auch für eine Unternehmensnachfolge. Er beinhaltet die wesentlichen Bestandteile einer Planungsrechnung. Dieses kann und muss gegebenenfalls durch zusätzliche Berechungen ergänzt werden, wie z.B. bei der Bestimmung der Investitionssumme durch Auflistung der einzelnen Güter, und/oder durch eine individuelle Erläuterung des geplanten Umsatzniveaus, oder einer Marketingplanung.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2. Durch Anklicken der Befehlsknopfes auf der Startseite gelangen Sie zu den einzelnen Tabellenblättern.  Sie können auch durch direktes Anklicken der Arbeitsblätter am unteren Bildschirmrand zwischen den einzelnen Tabellen hin und her wechseln. </a:t>
          </a:r>
          <a:r>
            <a:rPr lang="en-US" cap="none" sz="1000" b="1" i="0" u="none" baseline="0">
              <a:solidFill>
                <a:srgbClr val="000000"/>
              </a:solidFill>
              <a:latin typeface="MS Sans Serif"/>
              <a:ea typeface="MS Sans Serif"/>
              <a:cs typeface="MS Sans Serif"/>
            </a:rPr>
            <a:t>Es empfiehlt sich, die Tabellen in der vorgeschlagenen Reihenfolge zu bearbeiten.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3. </a:t>
          </a:r>
          <a:r>
            <a:rPr lang="en-US" cap="none" sz="1000" b="1" i="0" u="none" baseline="0">
              <a:solidFill>
                <a:srgbClr val="000000"/>
              </a:solidFill>
              <a:latin typeface="MS Sans Serif"/>
              <a:ea typeface="MS Sans Serif"/>
              <a:cs typeface="MS Sans Serif"/>
            </a:rPr>
            <a:t>Nur in den grau markierten Feldern können Sie Eingaben vornehmen. Wir empfehlen, keine individuellen Änderungen an den Tabellenblättern vorzunehmen. 
</a:t>
          </a:r>
          <a:r>
            <a:rPr lang="en-US" cap="none" sz="1000" b="1" i="0" u="sng"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Achten Sie bitte auf die Kommentare bei einzelnen Positionen, die Sie an dem roten Dreieck in der oberen rechten Ecke des jeweiligen Feldes erkennen können.</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Für Fehler in der Anwendung kann keine Verantwortung übernommen werden.</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Unternehmensdaten/ </a:t>
          </a:r>
          <a:r>
            <a:rPr lang="en-US" cap="none" sz="1000" b="1" i="0" u="sng" baseline="0">
              <a:solidFill>
                <a:srgbClr val="000000"/>
              </a:solidFill>
              <a:latin typeface="MS Sans Serif"/>
              <a:ea typeface="MS Sans Serif"/>
              <a:cs typeface="MS Sans Serif"/>
            </a:rPr>
            <a:t>Startseite</a:t>
          </a:r>
          <a:r>
            <a:rPr lang="en-US" cap="none" sz="1000" b="0" i="0" u="none"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Deckblatt:</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4. Durch Eingabe Ihrer Unternehmensdaten auf der Startseite haben Sie die Möglichkeit, ein Deckblatt für Ihre Planung zu gestalten und auszudrucken. 
</a:t>
          </a:r>
          <a:r>
            <a:rPr lang="en-US" cap="none" sz="1000" b="0" i="0" u="none" baseline="0">
              <a:solidFill>
                <a:srgbClr val="000000"/>
              </a:solidFill>
              <a:latin typeface="MS Sans Serif"/>
              <a:ea typeface="MS Sans Serif"/>
              <a:cs typeface="MS Sans Serif"/>
            </a:rPr>
            <a:t>Ihre Eingaben zum </a:t>
          </a:r>
          <a:r>
            <a:rPr lang="en-US" cap="none" sz="1000" b="1" i="0" u="none" baseline="0">
              <a:solidFill>
                <a:srgbClr val="000000"/>
              </a:solidFill>
              <a:latin typeface="MS Sans Serif"/>
              <a:ea typeface="MS Sans Serif"/>
              <a:cs typeface="MS Sans Serif"/>
            </a:rPr>
            <a:t>geplanten Unternehmensnamen </a:t>
          </a:r>
          <a:r>
            <a:rPr lang="en-US" cap="none" sz="1000" b="0" i="0" u="none" baseline="0">
              <a:solidFill>
                <a:srgbClr val="000000"/>
              </a:solidFill>
              <a:latin typeface="MS Sans Serif"/>
              <a:ea typeface="MS Sans Serif"/>
              <a:cs typeface="MS Sans Serif"/>
            </a:rPr>
            <a:t>in </a:t>
          </a:r>
          <a:r>
            <a:rPr lang="en-US" cap="none" sz="1000" b="1" i="0" u="none" baseline="0">
              <a:solidFill>
                <a:srgbClr val="000000"/>
              </a:solidFill>
              <a:latin typeface="MS Sans Serif"/>
              <a:ea typeface="MS Sans Serif"/>
              <a:cs typeface="MS Sans Serif"/>
            </a:rPr>
            <a:t>C13</a:t>
          </a:r>
          <a:r>
            <a:rPr lang="en-US" cap="none" sz="1000" b="0" i="0" u="none" baseline="0">
              <a:solidFill>
                <a:srgbClr val="000000"/>
              </a:solidFill>
              <a:latin typeface="MS Sans Serif"/>
              <a:ea typeface="MS Sans Serif"/>
              <a:cs typeface="MS Sans Serif"/>
            </a:rPr>
            <a:t> und zum voraussichtlichen </a:t>
          </a:r>
          <a:r>
            <a:rPr lang="en-US" cap="none" sz="1000" b="1" i="0" u="none" baseline="0">
              <a:solidFill>
                <a:srgbClr val="000000"/>
              </a:solidFill>
              <a:latin typeface="MS Sans Serif"/>
              <a:ea typeface="MS Sans Serif"/>
              <a:cs typeface="MS Sans Serif"/>
            </a:rPr>
            <a:t>Datum Ihrer Existenzgründung</a:t>
          </a:r>
          <a:r>
            <a:rPr lang="en-US" cap="none" sz="1000" b="0" i="0" u="none" baseline="0">
              <a:solidFill>
                <a:srgbClr val="000000"/>
              </a:solidFill>
              <a:latin typeface="MS Sans Serif"/>
              <a:ea typeface="MS Sans Serif"/>
              <a:cs typeface="MS Sans Serif"/>
            </a:rPr>
            <a:t> in </a:t>
          </a:r>
          <a:r>
            <a:rPr lang="en-US" cap="none" sz="1000" b="1" i="0" u="none" baseline="0">
              <a:solidFill>
                <a:srgbClr val="000000"/>
              </a:solidFill>
              <a:latin typeface="MS Sans Serif"/>
              <a:ea typeface="MS Sans Serif"/>
              <a:cs typeface="MS Sans Serif"/>
            </a:rPr>
            <a:t>D15</a:t>
          </a:r>
          <a:r>
            <a:rPr lang="en-US" cap="none" sz="1000" b="0" i="0" u="none" baseline="0">
              <a:solidFill>
                <a:srgbClr val="000000"/>
              </a:solidFill>
              <a:latin typeface="MS Sans Serif"/>
              <a:ea typeface="MS Sans Serif"/>
              <a:cs typeface="MS Sans Serif"/>
            </a:rPr>
            <a:t> werden </a:t>
          </a:r>
          <a:r>
            <a:rPr lang="en-US" cap="none" sz="1000" b="1" i="0" u="none" baseline="0">
              <a:solidFill>
                <a:srgbClr val="000000"/>
              </a:solidFill>
              <a:latin typeface="MS Sans Serif"/>
              <a:ea typeface="MS Sans Serif"/>
              <a:cs typeface="MS Sans Serif"/>
            </a:rPr>
            <a:t>in die Planungsrechnungen</a:t>
          </a:r>
          <a:r>
            <a:rPr lang="en-US" cap="none" sz="1000" b="0" i="0" u="none" baseline="0">
              <a:solidFill>
                <a:srgbClr val="000000"/>
              </a:solidFill>
              <a:latin typeface="MS Sans Serif"/>
              <a:ea typeface="MS Sans Serif"/>
              <a:cs typeface="MS Sans Serif"/>
            </a:rPr>
            <a:t> übertragen. 
</a:t>
          </a:r>
          <a:r>
            <a:rPr lang="en-US" cap="none" sz="1000" b="0" i="0" u="none" baseline="0">
              <a:solidFill>
                <a:srgbClr val="000000"/>
              </a:solidFill>
              <a:latin typeface="MS Sans Serif"/>
              <a:ea typeface="MS Sans Serif"/>
              <a:cs typeface="MS Sans Serif"/>
            </a:rPr>
            <a:t>Klicken Sie auf den Befehlsknopf "Deckblatt" und Sie können die Vorlage einsehen und ausdrucken.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Geben Sie die von Ihnen geplante Rechtsform über das Listenfeld in Zeile 14 ein.</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Blatt: Kapitalbedarf:</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5. Benennen Sie hier den für Ihr Vorhaben notwendigen Kapitalbedarf:  
</a:t>
          </a:r>
          <a:r>
            <a:rPr lang="en-US" cap="none" sz="1000" b="0" i="0" u="none" baseline="0">
              <a:solidFill>
                <a:srgbClr val="000000"/>
              </a:solidFill>
              <a:latin typeface="MS Sans Serif"/>
              <a:ea typeface="MS Sans Serif"/>
              <a:cs typeface="MS Sans Serif"/>
            </a:rPr>
            <a:t>- vorhandene Mittel, die Sie als  Sacheinlage einbingen (in Spalte </a:t>
          </a:r>
          <a:r>
            <a:rPr lang="en-US" cap="none" sz="1000" b="1" i="0" u="none" baseline="0">
              <a:solidFill>
                <a:srgbClr val="000000"/>
              </a:solidFill>
              <a:latin typeface="MS Sans Serif"/>
              <a:ea typeface="MS Sans Serif"/>
              <a:cs typeface="MS Sans Serif"/>
            </a:rPr>
            <a:t>B</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neue, zusätzlich  zu beschaffende Mittel (in </a:t>
          </a:r>
          <a:r>
            <a:rPr lang="en-US" cap="none" sz="1000" b="1" i="0" u="none" baseline="0">
              <a:solidFill>
                <a:srgbClr val="000000"/>
              </a:solidFill>
              <a:latin typeface="MS Sans Serif"/>
              <a:ea typeface="MS Sans Serif"/>
              <a:cs typeface="MS Sans Serif"/>
            </a:rPr>
            <a:t>Spalte C</a:t>
          </a:r>
          <a:r>
            <a:rPr lang="en-US" cap="none" sz="1000" b="0" i="0" u="none" baseline="0">
              <a:solidFill>
                <a:srgbClr val="000000"/>
              </a:solidFill>
              <a:latin typeface="MS Sans Serif"/>
              <a:ea typeface="MS Sans Serif"/>
              <a:cs typeface="MS Sans Serif"/>
            </a:rPr>
            <a:t>). Auch Bereiche, die Sie über  Barmittel und eigene Reserven finanzieren wollen, müssen aufgeführt werden.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6. Bei den Positionen "Sonstiges" haben Sie die Möglichkeit, eigene Bedarfsbereiche zu ergänzen.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7. Für die Ermittlung der - linearen - Abschreibung müssen Sie gegebenenfalls in den Zellen </a:t>
          </a:r>
          <a:r>
            <a:rPr lang="en-US" cap="none" sz="1000" b="1" i="0" u="none" baseline="0">
              <a:solidFill>
                <a:srgbClr val="000000"/>
              </a:solidFill>
              <a:latin typeface="MS Sans Serif"/>
              <a:ea typeface="MS Sans Serif"/>
              <a:cs typeface="MS Sans Serif"/>
            </a:rPr>
            <a:t>F8 bis F17</a:t>
          </a:r>
          <a:r>
            <a:rPr lang="en-US" cap="none" sz="1000" b="0" i="0" u="none" baseline="0">
              <a:solidFill>
                <a:srgbClr val="000000"/>
              </a:solidFill>
              <a:latin typeface="MS Sans Serif"/>
              <a:ea typeface="MS Sans Serif"/>
              <a:cs typeface="MS Sans Serif"/>
            </a:rPr>
            <a:t> eigene Abschreibungszeiträume eintragen, z.B. bei gebrauchten oder besonderen Wirtschaftsgütern. Die Grundlage für die vorgeschlagenen Werte ist die AfA für Wirtschaftsgüter, die nach dem 31.12.2000 angeschafft wurden.  
</a:t>
          </a:r>
        </a:p>
      </xdr:txBody>
    </xdr:sp>
    <xdr:clientData/>
  </xdr:twoCellAnchor>
  <xdr:twoCellAnchor>
    <xdr:from>
      <xdr:col>0</xdr:col>
      <xdr:colOff>28575</xdr:colOff>
      <xdr:row>158</xdr:row>
      <xdr:rowOff>104775</xdr:rowOff>
    </xdr:from>
    <xdr:to>
      <xdr:col>6</xdr:col>
      <xdr:colOff>276225</xdr:colOff>
      <xdr:row>213</xdr:row>
      <xdr:rowOff>123825</xdr:rowOff>
    </xdr:to>
    <xdr:sp>
      <xdr:nvSpPr>
        <xdr:cNvPr id="4" name="Text Box 7"/>
        <xdr:cNvSpPr txBox="1">
          <a:spLocks noChangeArrowheads="1"/>
        </xdr:cNvSpPr>
      </xdr:nvSpPr>
      <xdr:spPr>
        <a:xfrm>
          <a:off x="28575" y="25688925"/>
          <a:ext cx="4819650" cy="8924925"/>
        </a:xfrm>
        <a:prstGeom prst="rect">
          <a:avLst/>
        </a:prstGeom>
        <a:solidFill>
          <a:srgbClr val="FFFFFF"/>
        </a:solidFill>
        <a:ln w="9525" cmpd="sng">
          <a:noFill/>
        </a:ln>
      </xdr:spPr>
      <xdr:txBody>
        <a:bodyPr vertOverflow="clip" wrap="square" lIns="27432" tIns="22860" rIns="0" bIns="0"/>
        <a:p>
          <a:pPr algn="l">
            <a:defRPr/>
          </a:pPr>
          <a:r>
            <a:rPr lang="en-US" cap="none" sz="1000" b="1" i="0" u="sng" baseline="0">
              <a:solidFill>
                <a:srgbClr val="000000"/>
              </a:solidFill>
              <a:latin typeface="MS Sans Serif"/>
              <a:ea typeface="MS Sans Serif"/>
              <a:cs typeface="MS Sans Serif"/>
            </a:rPr>
            <a:t>Blatt: Übrige Kosten</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15. Hier können Sie alle übrigen Kostenarten, die in Ihrem Betrieb entstehen, erfassen. Bei der Gliederung der Kostenarten haben wir uns grob an den DATEV Kontenrahmen SKR 04 orientiert. 
Die langfristigen Zinskosten, die Abschreibungen, werden übernommen.
Machen Sie die Angaben bitte in den Zellen </a:t>
          </a:r>
          <a:r>
            <a:rPr lang="en-US" cap="none" sz="1000" b="1" i="0" u="none" baseline="0">
              <a:solidFill>
                <a:srgbClr val="000000"/>
              </a:solidFill>
              <a:latin typeface="MS Sans Serif"/>
              <a:ea typeface="MS Sans Serif"/>
              <a:cs typeface="MS Sans Serif"/>
            </a:rPr>
            <a:t>C8</a:t>
          </a:r>
          <a:r>
            <a:rPr lang="en-US" cap="none" sz="1000" b="0" i="0" u="none" baseline="0">
              <a:solidFill>
                <a:srgbClr val="000000"/>
              </a:solidFill>
              <a:latin typeface="MS Sans Serif"/>
              <a:ea typeface="MS Sans Serif"/>
              <a:cs typeface="MS Sans Serif"/>
            </a:rPr>
            <a:t> bis </a:t>
          </a:r>
          <a:r>
            <a:rPr lang="en-US" cap="none" sz="1000" b="1" i="0" u="none" baseline="0">
              <a:solidFill>
                <a:srgbClr val="000000"/>
              </a:solidFill>
              <a:latin typeface="MS Sans Serif"/>
              <a:ea typeface="MS Sans Serif"/>
              <a:cs typeface="MS Sans Serif"/>
            </a:rPr>
            <a:t>C27</a:t>
          </a:r>
          <a:r>
            <a:rPr lang="en-US" cap="none" sz="1000" b="0" i="0" u="none" baseline="0">
              <a:solidFill>
                <a:srgbClr val="000000"/>
              </a:solidFill>
              <a:latin typeface="MS Sans Serif"/>
              <a:ea typeface="MS Sans Serif"/>
              <a:cs typeface="MS Sans Serif"/>
            </a:rPr>
            <a:t> für das 1. Geschäftsjahr, </a:t>
          </a:r>
          <a:r>
            <a:rPr lang="en-US" cap="none" sz="1000" b="1" i="0" u="none" baseline="0">
              <a:solidFill>
                <a:srgbClr val="000000"/>
              </a:solidFill>
              <a:latin typeface="MS Sans Serif"/>
              <a:ea typeface="MS Sans Serif"/>
              <a:cs typeface="MS Sans Serif"/>
            </a:rPr>
            <a:t>E8</a:t>
          </a:r>
          <a:r>
            <a:rPr lang="en-US" cap="none" sz="1000" b="0" i="0" u="none" baseline="0">
              <a:solidFill>
                <a:srgbClr val="000000"/>
              </a:solidFill>
              <a:latin typeface="MS Sans Serif"/>
              <a:ea typeface="MS Sans Serif"/>
              <a:cs typeface="MS Sans Serif"/>
            </a:rPr>
            <a:t> bis </a:t>
          </a:r>
          <a:r>
            <a:rPr lang="en-US" cap="none" sz="1000" b="1" i="0" u="none" baseline="0">
              <a:solidFill>
                <a:srgbClr val="000000"/>
              </a:solidFill>
              <a:latin typeface="MS Sans Serif"/>
              <a:ea typeface="MS Sans Serif"/>
              <a:cs typeface="MS Sans Serif"/>
            </a:rPr>
            <a:t>E27</a:t>
          </a:r>
          <a:r>
            <a:rPr lang="en-US" cap="none" sz="1000" b="0" i="0" u="none" baseline="0">
              <a:solidFill>
                <a:srgbClr val="000000"/>
              </a:solidFill>
              <a:latin typeface="MS Sans Serif"/>
              <a:ea typeface="MS Sans Serif"/>
              <a:cs typeface="MS Sans Serif"/>
            </a:rPr>
            <a:t> für das 2. Geschäftsjahr und </a:t>
          </a:r>
          <a:r>
            <a:rPr lang="en-US" cap="none" sz="1000" b="1" i="0" u="none" baseline="0">
              <a:solidFill>
                <a:srgbClr val="000000"/>
              </a:solidFill>
              <a:latin typeface="MS Sans Serif"/>
              <a:ea typeface="MS Sans Serif"/>
              <a:cs typeface="MS Sans Serif"/>
            </a:rPr>
            <a:t>G8 </a:t>
          </a:r>
          <a:r>
            <a:rPr lang="en-US" cap="none" sz="1000" b="0" i="0" u="none" baseline="0">
              <a:solidFill>
                <a:srgbClr val="000000"/>
              </a:solidFill>
              <a:latin typeface="MS Sans Serif"/>
              <a:ea typeface="MS Sans Serif"/>
              <a:cs typeface="MS Sans Serif"/>
            </a:rPr>
            <a:t>bis </a:t>
          </a:r>
          <a:r>
            <a:rPr lang="en-US" cap="none" sz="1000" b="1" i="0" u="none" baseline="0">
              <a:solidFill>
                <a:srgbClr val="000000"/>
              </a:solidFill>
              <a:latin typeface="MS Sans Serif"/>
              <a:ea typeface="MS Sans Serif"/>
              <a:cs typeface="MS Sans Serif"/>
            </a:rPr>
            <a:t>G27</a:t>
          </a:r>
          <a:r>
            <a:rPr lang="en-US" cap="none" sz="1000" b="0" i="0" u="none" baseline="0">
              <a:solidFill>
                <a:srgbClr val="000000"/>
              </a:solidFill>
              <a:latin typeface="MS Sans Serif"/>
              <a:ea typeface="MS Sans Serif"/>
              <a:cs typeface="MS Sans Serif"/>
            </a:rPr>
            <a:t> für das 3. Geschäftsjahr.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16. In den </a:t>
          </a:r>
          <a:r>
            <a:rPr lang="en-US" cap="none" sz="1000" b="1" i="0" u="none" baseline="0">
              <a:solidFill>
                <a:srgbClr val="000000"/>
              </a:solidFill>
              <a:latin typeface="MS Sans Serif"/>
              <a:ea typeface="MS Sans Serif"/>
              <a:cs typeface="MS Sans Serif"/>
            </a:rPr>
            <a:t>Zeilen 32 </a:t>
          </a:r>
          <a:r>
            <a:rPr lang="en-US" cap="none" sz="1000" b="0" i="0" u="none" baseline="0">
              <a:solidFill>
                <a:srgbClr val="000000"/>
              </a:solidFill>
              <a:latin typeface="MS Sans Serif"/>
              <a:ea typeface="MS Sans Serif"/>
              <a:cs typeface="MS Sans Serif"/>
            </a:rPr>
            <a:t>und</a:t>
          </a:r>
          <a:r>
            <a:rPr lang="en-US" cap="none" sz="1000" b="1" i="0" u="none" baseline="0">
              <a:solidFill>
                <a:srgbClr val="000000"/>
              </a:solidFill>
              <a:latin typeface="MS Sans Serif"/>
              <a:ea typeface="MS Sans Serif"/>
              <a:cs typeface="MS Sans Serif"/>
            </a:rPr>
            <a:t> 32</a:t>
          </a:r>
          <a:r>
            <a:rPr lang="en-US" cap="none" sz="1000" b="0" i="0" u="none" baseline="0">
              <a:solidFill>
                <a:srgbClr val="000000"/>
              </a:solidFill>
              <a:latin typeface="MS Sans Serif"/>
              <a:ea typeface="MS Sans Serif"/>
              <a:cs typeface="MS Sans Serif"/>
            </a:rPr>
            <a:t> werden in  die Gewerbesteuer und, abhängig von der Rechtsform, die Körperschaftssteuer grob ermittelt. Erforderlich ist hierfür das ausgefüllte Blatt Rentabilität.
Zur groben Ermittlung der Gewerbesteuer muss in  Zelle </a:t>
          </a:r>
          <a:r>
            <a:rPr lang="en-US" cap="none" sz="1000" b="1" i="0" u="none" baseline="0">
              <a:solidFill>
                <a:srgbClr val="000000"/>
              </a:solidFill>
              <a:latin typeface="MS Sans Serif"/>
              <a:ea typeface="MS Sans Serif"/>
              <a:cs typeface="MS Sans Serif"/>
            </a:rPr>
            <a:t>B31 </a:t>
          </a:r>
          <a:r>
            <a:rPr lang="en-US" cap="none" sz="1000" b="0" i="0" u="none" baseline="0">
              <a:solidFill>
                <a:srgbClr val="000000"/>
              </a:solidFill>
              <a:latin typeface="MS Sans Serif"/>
              <a:ea typeface="MS Sans Serif"/>
              <a:cs typeface="MS Sans Serif"/>
            </a:rPr>
            <a:t>der örtliche Gewerbesteuerhebesatz angegeben werden. 
</a:t>
          </a:r>
          <a:r>
            <a:rPr lang="en-US" cap="none" sz="1000" b="0" i="0" u="none"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Blatt: Unternehmerlohn:</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17. In diesem Blatt wird unterschieden zwischen dem geplanten und dem notwendigem Unternehmerlohn.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Der </a:t>
          </a:r>
          <a:r>
            <a:rPr lang="en-US" cap="none" sz="1000" b="1" i="0" u="none" baseline="0">
              <a:solidFill>
                <a:srgbClr val="000000"/>
              </a:solidFill>
              <a:latin typeface="MS Sans Serif"/>
              <a:ea typeface="MS Sans Serif"/>
              <a:cs typeface="MS Sans Serif"/>
            </a:rPr>
            <a:t>geplante Unternehmerlohn </a:t>
          </a:r>
          <a:r>
            <a:rPr lang="en-US" cap="none" sz="1000" b="0" i="0" u="none" baseline="0">
              <a:solidFill>
                <a:srgbClr val="000000"/>
              </a:solidFill>
              <a:latin typeface="MS Sans Serif"/>
              <a:ea typeface="MS Sans Serif"/>
              <a:cs typeface="MS Sans Serif"/>
            </a:rPr>
            <a:t>entspricht dem</a:t>
          </a:r>
          <a:r>
            <a:rPr lang="en-US" cap="none" sz="1000" b="1" i="0" u="none" baseline="0">
              <a:solidFill>
                <a:srgbClr val="000000"/>
              </a:solidFill>
              <a:latin typeface="MS Sans Serif"/>
              <a:ea typeface="MS Sans Serif"/>
              <a:cs typeface="MS Sans Serif"/>
            </a:rPr>
            <a:t> kalkulatorischen Unternehmerlohn</a:t>
          </a:r>
          <a:r>
            <a:rPr lang="en-US" cap="none" sz="1000" b="0" i="0" u="none" baseline="0">
              <a:solidFill>
                <a:srgbClr val="000000"/>
              </a:solidFill>
              <a:latin typeface="MS Sans Serif"/>
              <a:ea typeface="MS Sans Serif"/>
              <a:cs typeface="MS Sans Serif"/>
            </a:rPr>
            <a:t>. Er umfasst Ihre persönlichen Gewinnvorstellungen, durch den Ihr Arbeitseinsatz als Unternehmer sowie ein Zuschlag für Wagnis und Gewinn abgedeckt werden.
</a:t>
          </a:r>
          <a:r>
            <a:rPr lang="en-US" cap="none" sz="1000" b="0" i="0" u="none" baseline="0">
              <a:solidFill>
                <a:srgbClr val="000000"/>
              </a:solidFill>
              <a:latin typeface="MS Sans Serif"/>
              <a:ea typeface="MS Sans Serif"/>
              <a:cs typeface="MS Sans Serif"/>
            </a:rPr>
            <a:t>Der </a:t>
          </a:r>
          <a:r>
            <a:rPr lang="en-US" cap="none" sz="1000" b="1" i="0" u="none" baseline="0">
              <a:solidFill>
                <a:srgbClr val="000000"/>
              </a:solidFill>
              <a:latin typeface="MS Sans Serif"/>
              <a:ea typeface="MS Sans Serif"/>
              <a:cs typeface="MS Sans Serif"/>
            </a:rPr>
            <a:t>notwendige Unternehmerlohn</a:t>
          </a:r>
          <a:r>
            <a:rPr lang="en-US" cap="none" sz="1000" b="0" i="0" u="none" baseline="0">
              <a:solidFill>
                <a:srgbClr val="000000"/>
              </a:solidFill>
              <a:latin typeface="MS Sans Serif"/>
              <a:ea typeface="MS Sans Serif"/>
              <a:cs typeface="MS Sans Serif"/>
            </a:rPr>
            <a:t> stellt die Untergrenze dar. Durch ihn werden Ihre Privatausgaben, einschließlich Privatversicherungen und Privatsteuern abgedeckt, unter Berücksichtiung sonstiger Einnahmen.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Im Programm wird mit dem geplanten Unternehmerlohn gerechnet, wenn dieser höher als der notwendige Unternehmerlohn ist.
</a:t>
          </a:r>
          <a:r>
            <a:rPr lang="en-US" cap="none" sz="1000" b="1" i="0" u="sng"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Ermittlung des Unternehmerlohns: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18  Die Höhe Ihres geplanten Unternehmerlohns geben Sie in die Zellen </a:t>
          </a:r>
          <a:r>
            <a:rPr lang="en-US" cap="none" sz="1000" b="1" i="0" u="none" baseline="0">
              <a:solidFill>
                <a:srgbClr val="000000"/>
              </a:solidFill>
              <a:latin typeface="MS Sans Serif"/>
              <a:ea typeface="MS Sans Serif"/>
              <a:cs typeface="MS Sans Serif"/>
            </a:rPr>
            <a:t>C7 bis G7 </a:t>
          </a:r>
          <a:r>
            <a:rPr lang="en-US" cap="none" sz="1000" b="0" i="0" u="none" baseline="0">
              <a:solidFill>
                <a:srgbClr val="000000"/>
              </a:solidFill>
              <a:latin typeface="MS Sans Serif"/>
              <a:ea typeface="MS Sans Serif"/>
              <a:cs typeface="MS Sans Serif"/>
            </a:rPr>
            <a:t>ein. 
</a:t>
          </a:r>
          <a:r>
            <a:rPr lang="en-US" cap="none" sz="1000" b="0" i="0" u="none" baseline="0">
              <a:solidFill>
                <a:srgbClr val="000000"/>
              </a:solidFill>
              <a:latin typeface="MS Sans Serif"/>
              <a:ea typeface="MS Sans Serif"/>
              <a:cs typeface="MS Sans Serif"/>
            </a:rPr>
            <a:t>Zur Ermittlung ihres notwendigen Untenehmerlohns tragen Sie Ihre privaten  Ausgaben in die Zeilen </a:t>
          </a:r>
          <a:r>
            <a:rPr lang="en-US" cap="none" sz="1000" b="1" i="0" u="none" baseline="0">
              <a:solidFill>
                <a:srgbClr val="000000"/>
              </a:solidFill>
              <a:latin typeface="MS Sans Serif"/>
              <a:ea typeface="MS Sans Serif"/>
              <a:cs typeface="MS Sans Serif"/>
            </a:rPr>
            <a:t>14 - 27</a:t>
          </a:r>
          <a:r>
            <a:rPr lang="en-US" cap="none" sz="1000" b="0" i="0" u="none" baseline="0">
              <a:solidFill>
                <a:srgbClr val="000000"/>
              </a:solidFill>
              <a:latin typeface="MS Sans Serif"/>
              <a:ea typeface="MS Sans Serif"/>
              <a:cs typeface="MS Sans Serif"/>
            </a:rPr>
            <a:t> ein. Weitere private Einnahmen erfassen Sie bitte in die Zeilen </a:t>
          </a:r>
          <a:r>
            <a:rPr lang="en-US" cap="none" sz="1000" b="1" i="0" u="none" baseline="0">
              <a:solidFill>
                <a:srgbClr val="000000"/>
              </a:solidFill>
              <a:latin typeface="MS Sans Serif"/>
              <a:ea typeface="MS Sans Serif"/>
              <a:cs typeface="MS Sans Serif"/>
            </a:rPr>
            <a:t>31 - 36</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19. Bei einem Gesellschafter-Geschäftsführer einer Kapitalgesellschaft wird davon ausgegangen, dass diese bereits im Geschäftsführergehalt berücksichtigt sind.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19a. In einer Nebenrechnung </a:t>
          </a:r>
          <a:r>
            <a:rPr lang="en-US" cap="none" sz="1000" b="1" i="0" u="none" baseline="0">
              <a:solidFill>
                <a:srgbClr val="000000"/>
              </a:solidFill>
              <a:latin typeface="MS Sans Serif"/>
              <a:ea typeface="MS Sans Serif"/>
              <a:cs typeface="MS Sans Serif"/>
            </a:rPr>
            <a:t>Zeilen</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44 - 63 </a:t>
          </a:r>
          <a:r>
            <a:rPr lang="en-US" cap="none" sz="1000" b="0" i="0" u="none" baseline="0">
              <a:solidFill>
                <a:srgbClr val="000000"/>
              </a:solidFill>
              <a:latin typeface="MS Sans Serif"/>
              <a:ea typeface="MS Sans Serif"/>
              <a:cs typeface="MS Sans Serif"/>
            </a:rPr>
            <a:t>können Sie, falls geplant, in Zusammenarbeit mit der Arbeitsagentur, oder dem Jobcenter die Höhe einer Unterstützung durch </a:t>
          </a:r>
          <a:r>
            <a:rPr lang="en-US" cap="none" sz="1000" b="1" i="0" u="none" baseline="0">
              <a:solidFill>
                <a:srgbClr val="000000"/>
              </a:solidFill>
              <a:latin typeface="MS Sans Serif"/>
              <a:ea typeface="MS Sans Serif"/>
              <a:cs typeface="MS Sans Serif"/>
            </a:rPr>
            <a:t>Gründerzuschuss</a:t>
          </a:r>
          <a:r>
            <a:rPr lang="en-US" cap="none" sz="1000" b="0" i="0" u="none" baseline="0">
              <a:solidFill>
                <a:srgbClr val="000000"/>
              </a:solidFill>
              <a:latin typeface="MS Sans Serif"/>
              <a:ea typeface="MS Sans Serif"/>
              <a:cs typeface="MS Sans Serif"/>
            </a:rPr>
            <a:t> oder ALGII und </a:t>
          </a:r>
          <a:r>
            <a:rPr lang="en-US" cap="none" sz="1000" b="1" i="0" u="none" baseline="0">
              <a:solidFill>
                <a:srgbClr val="000000"/>
              </a:solidFill>
              <a:latin typeface="MS Sans Serif"/>
              <a:ea typeface="MS Sans Serif"/>
              <a:cs typeface="MS Sans Serif"/>
            </a:rPr>
            <a:t>Einstiegsgeld</a:t>
          </a:r>
          <a:r>
            <a:rPr lang="en-US" cap="none" sz="1000" b="0" i="0" u="none" baseline="0">
              <a:solidFill>
                <a:srgbClr val="000000"/>
              </a:solidFill>
              <a:latin typeface="MS Sans Serif"/>
              <a:ea typeface="MS Sans Serif"/>
              <a:cs typeface="MS Sans Serif"/>
            </a:rPr>
            <a:t> ermitteln. Die Ergebnisse werden in der Zeile 37 übernommen, und bei der Liquiditätsplanung entsprechend auf die Monate verteilt.
</a:t>
          </a:r>
          <a:r>
            <a:rPr lang="en-US" cap="none" sz="1000" b="0" i="0" u="none"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Blatt: Rentabilität:</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20 Beziffern Sie Ihre Planumsätze für drei Geschäftsjahre. 
</a:t>
          </a:r>
          <a:r>
            <a:rPr lang="en-US" cap="none" sz="1000" b="0" i="0" u="none" baseline="0">
              <a:solidFill>
                <a:srgbClr val="000000"/>
              </a:solidFill>
              <a:latin typeface="MS Sans Serif"/>
              <a:ea typeface="MS Sans Serif"/>
              <a:cs typeface="MS Sans Serif"/>
            </a:rPr>
            <a:t>Wenn Sie keine Unterscheidung vornehmen wollen, erfassen Sie den jährlichen Gesamtumsatz  in "Bereich 1", Zelle </a:t>
          </a:r>
          <a:r>
            <a:rPr lang="en-US" cap="none" sz="1000" b="1" i="0" u="none" baseline="0">
              <a:solidFill>
                <a:srgbClr val="000000"/>
              </a:solidFill>
              <a:latin typeface="MS Sans Serif"/>
              <a:ea typeface="MS Sans Serif"/>
              <a:cs typeface="MS Sans Serif"/>
            </a:rPr>
            <a:t>C8 bzw. E8 und G8</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Sie können auch nach bis zu vier Umsatzbereichen differenzieren , diese benennen und  die jewiligen Umsatzwerte in die Zellen </a:t>
          </a:r>
          <a:r>
            <a:rPr lang="en-US" cap="none" sz="1000" b="1" i="0" u="none" baseline="0">
              <a:solidFill>
                <a:srgbClr val="000000"/>
              </a:solidFill>
              <a:latin typeface="MS Sans Serif"/>
              <a:ea typeface="MS Sans Serif"/>
              <a:cs typeface="MS Sans Serif"/>
            </a:rPr>
            <a:t>C87 bis C11</a:t>
          </a:r>
          <a:r>
            <a:rPr lang="en-US" cap="none" sz="1000" b="0" i="0" u="none" baseline="0">
              <a:solidFill>
                <a:srgbClr val="000000"/>
              </a:solidFill>
              <a:latin typeface="MS Sans Serif"/>
              <a:ea typeface="MS Sans Serif"/>
              <a:cs typeface="MS Sans Serif"/>
            </a:rPr>
            <a:t> für das 1. Geschäftsjahr, </a:t>
          </a:r>
          <a:r>
            <a:rPr lang="en-US" cap="none" sz="1000" b="1" i="0" u="none" baseline="0">
              <a:solidFill>
                <a:srgbClr val="000000"/>
              </a:solidFill>
              <a:latin typeface="MS Sans Serif"/>
              <a:ea typeface="MS Sans Serif"/>
              <a:cs typeface="MS Sans Serif"/>
            </a:rPr>
            <a:t>E87 bis E11</a:t>
          </a:r>
          <a:r>
            <a:rPr lang="en-US" cap="none" sz="1000" b="0" i="0" u="none" baseline="0">
              <a:solidFill>
                <a:srgbClr val="000000"/>
              </a:solidFill>
              <a:latin typeface="MS Sans Serif"/>
              <a:ea typeface="MS Sans Serif"/>
              <a:cs typeface="MS Sans Serif"/>
            </a:rPr>
            <a:t> für das 2. Geschäftsjahr und </a:t>
          </a:r>
          <a:r>
            <a:rPr lang="en-US" cap="none" sz="1000" b="1" i="0" u="none" baseline="0">
              <a:solidFill>
                <a:srgbClr val="000000"/>
              </a:solidFill>
              <a:latin typeface="MS Sans Serif"/>
              <a:ea typeface="MS Sans Serif"/>
              <a:cs typeface="MS Sans Serif"/>
            </a:rPr>
            <a:t>G8 bis G11</a:t>
          </a:r>
          <a:r>
            <a:rPr lang="en-US" cap="none" sz="1000" b="0" i="0" u="none" baseline="0">
              <a:solidFill>
                <a:srgbClr val="000000"/>
              </a:solidFill>
              <a:latin typeface="MS Sans Serif"/>
              <a:ea typeface="MS Sans Serif"/>
              <a:cs typeface="MS Sans Serif"/>
            </a:rPr>
            <a:t> für das 3. Geschäftsjahr eintragen.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p>
      </xdr:txBody>
    </xdr:sp>
    <xdr:clientData/>
  </xdr:twoCellAnchor>
  <xdr:twoCellAnchor>
    <xdr:from>
      <xdr:col>0</xdr:col>
      <xdr:colOff>0</xdr:colOff>
      <xdr:row>214</xdr:row>
      <xdr:rowOff>0</xdr:rowOff>
    </xdr:from>
    <xdr:to>
      <xdr:col>6</xdr:col>
      <xdr:colOff>323850</xdr:colOff>
      <xdr:row>270</xdr:row>
      <xdr:rowOff>57150</xdr:rowOff>
    </xdr:to>
    <xdr:sp>
      <xdr:nvSpPr>
        <xdr:cNvPr id="5" name="Text Box 9"/>
        <xdr:cNvSpPr txBox="1">
          <a:spLocks noChangeArrowheads="1"/>
        </xdr:cNvSpPr>
      </xdr:nvSpPr>
      <xdr:spPr>
        <a:xfrm>
          <a:off x="0" y="34651950"/>
          <a:ext cx="4895850" cy="91249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MS Sans Serif"/>
              <a:ea typeface="MS Sans Serif"/>
              <a:cs typeface="MS Sans Serif"/>
            </a:rPr>
            <a:t>21. Tragen Sie eventuell in Anspruch genommene Fremdleistungen in den Zellen </a:t>
          </a:r>
          <a:r>
            <a:rPr lang="en-US" cap="none" sz="1000" b="1" i="0" u="none" baseline="0">
              <a:solidFill>
                <a:srgbClr val="000000"/>
              </a:solidFill>
              <a:latin typeface="MS Sans Serif"/>
              <a:ea typeface="MS Sans Serif"/>
              <a:cs typeface="MS Sans Serif"/>
            </a:rPr>
            <a:t>C14, E14 und G14</a:t>
          </a:r>
          <a:r>
            <a:rPr lang="en-US" cap="none" sz="1000" b="0" i="0" u="none" baseline="0">
              <a:solidFill>
                <a:srgbClr val="000000"/>
              </a:solidFill>
              <a:latin typeface="MS Sans Serif"/>
              <a:ea typeface="MS Sans Serif"/>
              <a:cs typeface="MS Sans Serif"/>
            </a:rPr>
            <a:t> zu ihrem Einkaufswert ein.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22. Sie können den einzelnen Leistungsbereichen jeweils eine Materialeinsatzquote zuordnen. Dann wird automatisch der jeweilige Materialeinsatz pro Bereich sowie insgesamt berechnet. Geben Sie die Materialeinsatzquoten bitte in den Zellen </a:t>
          </a:r>
          <a:r>
            <a:rPr lang="en-US" cap="none" sz="1000" b="1" i="0" u="none" baseline="0">
              <a:solidFill>
                <a:srgbClr val="000000"/>
              </a:solidFill>
              <a:latin typeface="MS Sans Serif"/>
              <a:ea typeface="MS Sans Serif"/>
              <a:cs typeface="MS Sans Serif"/>
            </a:rPr>
            <a:t>D15 bis D18</a:t>
          </a:r>
          <a:r>
            <a:rPr lang="en-US" cap="none" sz="1000" b="0" i="0" u="none" baseline="0">
              <a:solidFill>
                <a:srgbClr val="000000"/>
              </a:solidFill>
              <a:latin typeface="MS Sans Serif"/>
              <a:ea typeface="MS Sans Serif"/>
              <a:cs typeface="MS Sans Serif"/>
            </a:rPr>
            <a:t> sowie </a:t>
          </a:r>
          <a:r>
            <a:rPr lang="en-US" cap="none" sz="1000" b="1" i="0" u="none" baseline="0">
              <a:solidFill>
                <a:srgbClr val="000000"/>
              </a:solidFill>
              <a:latin typeface="MS Sans Serif"/>
              <a:ea typeface="MS Sans Serif"/>
              <a:cs typeface="MS Sans Serif"/>
            </a:rPr>
            <a:t>F15 bis F18</a:t>
          </a:r>
          <a:r>
            <a:rPr lang="en-US" cap="none" sz="1000" b="0" i="0" u="none" baseline="0">
              <a:solidFill>
                <a:srgbClr val="000000"/>
              </a:solidFill>
              <a:latin typeface="MS Sans Serif"/>
              <a:ea typeface="MS Sans Serif"/>
              <a:cs typeface="MS Sans Serif"/>
            </a:rPr>
            <a:t> und </a:t>
          </a:r>
          <a:r>
            <a:rPr lang="en-US" cap="none" sz="1000" b="1" i="0" u="none" baseline="0">
              <a:solidFill>
                <a:srgbClr val="000000"/>
              </a:solidFill>
              <a:latin typeface="MS Sans Serif"/>
              <a:ea typeface="MS Sans Serif"/>
              <a:cs typeface="MS Sans Serif"/>
            </a:rPr>
            <a:t>H15 bis H18</a:t>
          </a:r>
          <a:r>
            <a:rPr lang="en-US" cap="none" sz="1000" b="0" i="0" u="none" baseline="0">
              <a:solidFill>
                <a:srgbClr val="000000"/>
              </a:solidFill>
              <a:latin typeface="MS Sans Serif"/>
              <a:ea typeface="MS Sans Serif"/>
              <a:cs typeface="MS Sans Serif"/>
            </a:rPr>
            <a:t> ein. Bei einem einzigen Leistungsbereich müssen Sie die Quote für "Bereich 1", Zelle </a:t>
          </a:r>
          <a:r>
            <a:rPr lang="en-US" cap="none" sz="1000" b="1" i="0" u="none" baseline="0">
              <a:solidFill>
                <a:srgbClr val="000000"/>
              </a:solidFill>
              <a:latin typeface="MS Sans Serif"/>
              <a:ea typeface="MS Sans Serif"/>
              <a:cs typeface="MS Sans Serif"/>
            </a:rPr>
            <a:t>D15, F15 und H15</a:t>
          </a:r>
          <a:r>
            <a:rPr lang="en-US" cap="none" sz="1000" b="0" i="0" u="none" baseline="0">
              <a:solidFill>
                <a:srgbClr val="000000"/>
              </a:solidFill>
              <a:latin typeface="MS Sans Serif"/>
              <a:ea typeface="MS Sans Serif"/>
              <a:cs typeface="MS Sans Serif"/>
            </a:rPr>
            <a:t> eingeben.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23. Personalkosten, übrige Kosten  werden automatisch aus den entsprechenden Tabellen übertragen. Damit sind alle Daten für das Betriebsergebnis vorhanden.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24. In </a:t>
          </a:r>
          <a:r>
            <a:rPr lang="en-US" cap="none" sz="1000" b="1" i="0" u="none" baseline="0">
              <a:solidFill>
                <a:srgbClr val="000000"/>
              </a:solidFill>
              <a:latin typeface="MS Sans Serif"/>
              <a:ea typeface="MS Sans Serif"/>
              <a:cs typeface="MS Sans Serif"/>
            </a:rPr>
            <a:t>Zeile 25</a:t>
          </a:r>
          <a:r>
            <a:rPr lang="en-US" cap="none" sz="1000" b="0" i="0" u="none" baseline="0">
              <a:solidFill>
                <a:srgbClr val="000000"/>
              </a:solidFill>
              <a:latin typeface="MS Sans Serif"/>
              <a:ea typeface="MS Sans Serif"/>
              <a:cs typeface="MS Sans Serif"/>
            </a:rPr>
            <a:t> werden die Gewerbesteuer und - bei Kapitalgesellschaften (einzutragen im Listenfeld auf der Startseite, Zeile 12) - die Körperschaftssteuer gesondert erfasst.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25. In der </a:t>
          </a:r>
          <a:r>
            <a:rPr lang="en-US" cap="none" sz="1000" b="1" i="0" u="none" baseline="0">
              <a:solidFill>
                <a:srgbClr val="000000"/>
              </a:solidFill>
              <a:latin typeface="MS Sans Serif"/>
              <a:ea typeface="MS Sans Serif"/>
              <a:cs typeface="MS Sans Serif"/>
            </a:rPr>
            <a:t>Zeile 29</a:t>
          </a:r>
          <a:r>
            <a:rPr lang="en-US" cap="none" sz="1000" b="0" i="0" u="none" baseline="0">
              <a:solidFill>
                <a:srgbClr val="000000"/>
              </a:solidFill>
              <a:latin typeface="MS Sans Serif"/>
              <a:ea typeface="MS Sans Serif"/>
              <a:cs typeface="MS Sans Serif"/>
            </a:rPr>
            <a:t> erfolgt eine Cash Flow-Ermittlung. Hierzu wird der Gewinn um die nicht ausgabewirksamen Abschreibungen und um die  Tilgungsleistungen für die betrieblichen Darlehen geändert.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26. In einem weiteren Schritt wird der Saldo des Unternehmerlohns subtrahiert. Dadurch ermittelt sich in </a:t>
          </a:r>
          <a:r>
            <a:rPr lang="en-US" cap="none" sz="1000" b="1" i="0" u="none" baseline="0">
              <a:solidFill>
                <a:srgbClr val="000000"/>
              </a:solidFill>
              <a:latin typeface="MS Sans Serif"/>
              <a:ea typeface="MS Sans Serif"/>
              <a:cs typeface="MS Sans Serif"/>
            </a:rPr>
            <a:t>Zeile 31</a:t>
          </a:r>
          <a:r>
            <a:rPr lang="en-US" cap="none" sz="1000" b="0" i="0" u="none" baseline="0">
              <a:solidFill>
                <a:srgbClr val="000000"/>
              </a:solidFill>
              <a:latin typeface="MS Sans Serif"/>
              <a:ea typeface="MS Sans Serif"/>
              <a:cs typeface="MS Sans Serif"/>
            </a:rPr>
            <a:t> ein frei verfügbares Einkommen, das beispielsweise für die Bildung von Rücklagen genutzt werden kann.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Blatt: Umsatzplanung:
</a:t>
          </a:r>
          <a:r>
            <a:rPr lang="en-US" cap="none" sz="1000" b="1" i="0" u="sng"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Mindestumsatzbedarf:
</a:t>
          </a:r>
          <a:r>
            <a:rPr lang="en-US" cap="none" sz="1000" b="0" i="0" u="none" baseline="0">
              <a:solidFill>
                <a:srgbClr val="000000"/>
              </a:solidFill>
              <a:latin typeface="MS Sans Serif"/>
              <a:ea typeface="MS Sans Serif"/>
              <a:cs typeface="MS Sans Serif"/>
            </a:rPr>
            <a:t>27. Die Ermittlung des Mindestumsatzes zeigt Ihnen, welchen Umsatz Sie mindestens erzielen müssen, um die betrieblichen Kosten und den Unternehmerlohn abzudecken. Die Berechnung ist wichig, damit Sie ein Gespür für den Umfang Ihrer notwendigen Aktivitäten für die Auftragebeschaffung erhalten.
</a:t>
          </a:r>
          <a:r>
            <a:rPr lang="en-US" cap="none" sz="1000" b="0" i="0" u="none" baseline="0">
              <a:solidFill>
                <a:srgbClr val="000000"/>
              </a:solidFill>
              <a:latin typeface="MS Sans Serif"/>
              <a:ea typeface="MS Sans Serif"/>
              <a:cs typeface="MS Sans Serif"/>
            </a:rPr>
            <a:t>Da der Materialeinsatz als variabel eingestuft wird, müssen Sie in den Zellen </a:t>
          </a:r>
          <a:r>
            <a:rPr lang="en-US" cap="none" sz="1000" b="1" i="0" u="none" baseline="0">
              <a:solidFill>
                <a:srgbClr val="000000"/>
              </a:solidFill>
              <a:latin typeface="MS Sans Serif"/>
              <a:ea typeface="MS Sans Serif"/>
              <a:cs typeface="MS Sans Serif"/>
            </a:rPr>
            <a:t>D15</a:t>
          </a:r>
          <a:r>
            <a:rPr lang="en-US" cap="none" sz="1000" b="0" i="0" u="none" baseline="0">
              <a:solidFill>
                <a:srgbClr val="000000"/>
              </a:solidFill>
              <a:latin typeface="MS Sans Serif"/>
              <a:ea typeface="MS Sans Serif"/>
              <a:cs typeface="MS Sans Serif"/>
            </a:rPr>
            <a:t> bzw. </a:t>
          </a:r>
          <a:r>
            <a:rPr lang="en-US" cap="none" sz="1000" b="1" i="0" u="none" baseline="0">
              <a:solidFill>
                <a:srgbClr val="000000"/>
              </a:solidFill>
              <a:latin typeface="MS Sans Serif"/>
              <a:ea typeface="MS Sans Serif"/>
              <a:cs typeface="MS Sans Serif"/>
            </a:rPr>
            <a:t>F15</a:t>
          </a:r>
          <a:r>
            <a:rPr lang="en-US" cap="none" sz="1000" b="0" i="0" u="none" baseline="0">
              <a:solidFill>
                <a:srgbClr val="000000"/>
              </a:solidFill>
              <a:latin typeface="MS Sans Serif"/>
              <a:ea typeface="MS Sans Serif"/>
              <a:cs typeface="MS Sans Serif"/>
            </a:rPr>
            <a:t> und </a:t>
          </a:r>
          <a:r>
            <a:rPr lang="en-US" cap="none" sz="1000" b="1" i="0" u="none" baseline="0">
              <a:solidFill>
                <a:srgbClr val="000000"/>
              </a:solidFill>
              <a:latin typeface="MS Sans Serif"/>
              <a:ea typeface="MS Sans Serif"/>
              <a:cs typeface="MS Sans Serif"/>
            </a:rPr>
            <a:t>H15</a:t>
          </a:r>
          <a:r>
            <a:rPr lang="en-US" cap="none" sz="1000" b="0" i="0" u="none" baseline="0">
              <a:solidFill>
                <a:srgbClr val="000000"/>
              </a:solidFill>
              <a:latin typeface="MS Sans Serif"/>
              <a:ea typeface="MS Sans Serif"/>
              <a:cs typeface="MS Sans Serif"/>
            </a:rPr>
            <a:t> jeweils die durchschnittlich erwartete Materialeinsatzquote Ihres Betriebes eingeben.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Möglichkeiten der Umsatzberechnung</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Mit den folgenden Rechnungen haben Sie  verschiedene Möglichkeiten zur Abschätzung, ob Sie den erforderlichen Mindestumsatz auch erreichen können.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28. Die </a:t>
          </a:r>
          <a:r>
            <a:rPr lang="en-US" cap="none" sz="1000" b="1" i="0" u="none" baseline="0">
              <a:solidFill>
                <a:srgbClr val="000000"/>
              </a:solidFill>
              <a:latin typeface="MS Sans Serif"/>
              <a:ea typeface="MS Sans Serif"/>
              <a:cs typeface="MS Sans Serif"/>
            </a:rPr>
            <a:t>kapazitätsorientierte Berechnung</a:t>
          </a:r>
          <a:r>
            <a:rPr lang="en-US" cap="none" sz="1000" b="0" i="0" u="none" baseline="0">
              <a:solidFill>
                <a:srgbClr val="000000"/>
              </a:solidFill>
              <a:latin typeface="MS Sans Serif"/>
              <a:ea typeface="MS Sans Serif"/>
              <a:cs typeface="MS Sans Serif"/>
            </a:rPr>
            <a:t> ist vor allem für Bau- und Ausbaugewerbe geeignet.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29.  Die Umsatzplanung in Anlehnung an die </a:t>
          </a:r>
          <a:r>
            <a:rPr lang="en-US" cap="none" sz="1000" b="1" i="0" u="none" baseline="0">
              <a:solidFill>
                <a:srgbClr val="000000"/>
              </a:solidFill>
              <a:latin typeface="MS Sans Serif"/>
              <a:ea typeface="MS Sans Serif"/>
              <a:cs typeface="MS Sans Serif"/>
            </a:rPr>
            <a:t>Anzahl der Kunden</a:t>
          </a:r>
          <a:r>
            <a:rPr lang="en-US" cap="none" sz="1000" b="0" i="0" u="none" baseline="0">
              <a:solidFill>
                <a:srgbClr val="000000"/>
              </a:solidFill>
              <a:latin typeface="MS Sans Serif"/>
              <a:ea typeface="MS Sans Serif"/>
              <a:cs typeface="MS Sans Serif"/>
            </a:rPr>
            <a:t> und der Öffnungszeiten kann beispielsweise bei Friseuren eingesetzt werden.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Die Hilfstabelle können Sie zur "Schätzung" ihres geplanten "Durchschnittsumsatzes je Kunden" nutzen. Setzen Sie hier typische Umsatzarten mit dem jewiligen geschätzten Anteilen am Gesamtumsatz und den jeweiligen Preisen ein. Da Sie hier nur einige Umsatzarten erfassen können, ergibt die Summe dieser typischen Umsatzarten weniger als 100% Umsatzanteile.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30. Besonders für </a:t>
          </a:r>
          <a:r>
            <a:rPr lang="en-US" cap="none" sz="1000" b="1" i="0" u="none" baseline="0">
              <a:solidFill>
                <a:srgbClr val="000000"/>
              </a:solidFill>
              <a:latin typeface="MS Sans Serif"/>
              <a:ea typeface="MS Sans Serif"/>
              <a:cs typeface="MS Sans Serif"/>
            </a:rPr>
            <a:t>Produktionsbetriebe</a:t>
          </a:r>
          <a:r>
            <a:rPr lang="en-US" cap="none" sz="1000" b="0" i="0" u="none" baseline="0">
              <a:solidFill>
                <a:srgbClr val="000000"/>
              </a:solidFill>
              <a:latin typeface="MS Sans Serif"/>
              <a:ea typeface="MS Sans Serif"/>
              <a:cs typeface="MS Sans Serif"/>
            </a:rPr>
            <a:t> aber darüber hinaus für </a:t>
          </a:r>
          <a:r>
            <a:rPr lang="en-US" cap="none" sz="1000" b="1" i="0" u="none" baseline="0">
              <a:solidFill>
                <a:srgbClr val="000000"/>
              </a:solidFill>
              <a:latin typeface="MS Sans Serif"/>
              <a:ea typeface="MS Sans Serif"/>
              <a:cs typeface="MS Sans Serif"/>
            </a:rPr>
            <a:t>alle Betriebe</a:t>
          </a:r>
          <a:r>
            <a:rPr lang="en-US" cap="none" sz="1000" b="0" i="0" u="none" baseline="0">
              <a:solidFill>
                <a:srgbClr val="000000"/>
              </a:solidFill>
              <a:latin typeface="MS Sans Serif"/>
              <a:ea typeface="MS Sans Serif"/>
              <a:cs typeface="MS Sans Serif"/>
            </a:rPr>
            <a:t> ist eine Orientierung an der Anzahl der Aufträge, Kunden- oder Produktgruppen hilfreich.
</a:t>
          </a:r>
        </a:p>
      </xdr:txBody>
    </xdr:sp>
    <xdr:clientData/>
  </xdr:twoCellAnchor>
  <xdr:twoCellAnchor>
    <xdr:from>
      <xdr:col>0</xdr:col>
      <xdr:colOff>0</xdr:colOff>
      <xdr:row>271</xdr:row>
      <xdr:rowOff>142875</xdr:rowOff>
    </xdr:from>
    <xdr:to>
      <xdr:col>6</xdr:col>
      <xdr:colOff>752475</xdr:colOff>
      <xdr:row>326</xdr:row>
      <xdr:rowOff>123825</xdr:rowOff>
    </xdr:to>
    <xdr:sp>
      <xdr:nvSpPr>
        <xdr:cNvPr id="6" name="Text Box 10"/>
        <xdr:cNvSpPr txBox="1">
          <a:spLocks noChangeArrowheads="1"/>
        </xdr:cNvSpPr>
      </xdr:nvSpPr>
      <xdr:spPr>
        <a:xfrm>
          <a:off x="0" y="44024550"/>
          <a:ext cx="5324475" cy="8886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MS Sans Serif"/>
              <a:ea typeface="MS Sans Serif"/>
              <a:cs typeface="MS Sans Serif"/>
            </a:rPr>
            <a:t>Sie können zur leichteren Abschätzung der möglichen Aufträge in Zelle </a:t>
          </a:r>
          <a:r>
            <a:rPr lang="en-US" cap="none" sz="1000" b="1" i="0" u="none" baseline="0">
              <a:solidFill>
                <a:srgbClr val="000000"/>
              </a:solidFill>
              <a:latin typeface="MS Sans Serif"/>
              <a:ea typeface="MS Sans Serif"/>
              <a:cs typeface="MS Sans Serif"/>
            </a:rPr>
            <a:t>C107</a:t>
          </a:r>
          <a:r>
            <a:rPr lang="en-US" cap="none" sz="1000" b="0" i="0" u="none" baseline="0">
              <a:solidFill>
                <a:srgbClr val="000000"/>
              </a:solidFill>
              <a:latin typeface="MS Sans Serif"/>
              <a:ea typeface="MS Sans Serif"/>
              <a:cs typeface="MS Sans Serif"/>
            </a:rPr>
            <a:t> den Zeitraum (</a:t>
          </a:r>
          <a:r>
            <a:rPr lang="en-US" cap="none" sz="1000" b="1" i="0" u="none" baseline="0">
              <a:solidFill>
                <a:srgbClr val="000000"/>
              </a:solidFill>
              <a:latin typeface="MS Sans Serif"/>
              <a:ea typeface="MS Sans Serif"/>
              <a:cs typeface="MS Sans Serif"/>
            </a:rPr>
            <a:t>Tag, Woche, Monat oder Jahr</a:t>
          </a:r>
          <a:r>
            <a:rPr lang="en-US" cap="none" sz="1000" b="0" i="0" u="none" baseline="0">
              <a:solidFill>
                <a:srgbClr val="000000"/>
              </a:solidFill>
              <a:latin typeface="MS Sans Serif"/>
              <a:ea typeface="MS Sans Serif"/>
              <a:cs typeface="MS Sans Serif"/>
            </a:rPr>
            <a:t>) eingeben, den Sie am besten überblicken. In der Tabelle werden automatisch die Anzahl der Aufträge und die Umsätze für die anderen Zeiträume ermittelt. 
</a:t>
          </a:r>
          <a:r>
            <a:rPr lang="en-US" cap="none" sz="1000" b="0" i="0" u="none" baseline="0">
              <a:solidFill>
                <a:srgbClr val="000000"/>
              </a:solidFill>
              <a:latin typeface="MS Sans Serif"/>
              <a:ea typeface="MS Sans Serif"/>
              <a:cs typeface="MS Sans Serif"/>
            </a:rPr>
            <a:t>Zusätzlich können Sie in Zelle </a:t>
          </a:r>
          <a:r>
            <a:rPr lang="en-US" cap="none" sz="1000" b="1" i="0" u="none" baseline="0">
              <a:solidFill>
                <a:srgbClr val="000000"/>
              </a:solidFill>
              <a:latin typeface="MS Sans Serif"/>
              <a:ea typeface="MS Sans Serif"/>
              <a:cs typeface="MS Sans Serif"/>
            </a:rPr>
            <a:t>N108</a:t>
          </a:r>
          <a:r>
            <a:rPr lang="en-US" cap="none" sz="1000" b="0" i="0" u="none" baseline="0">
              <a:solidFill>
                <a:srgbClr val="000000"/>
              </a:solidFill>
              <a:latin typeface="MS Sans Serif"/>
              <a:ea typeface="MS Sans Serif"/>
              <a:cs typeface="MS Sans Serif"/>
            </a:rPr>
            <a:t> die Anzahl der Wochentage festlegen, in denen Sie arbeiten (vorgegeben sind 5 Arbeitstage/Woche), und in Zelle </a:t>
          </a:r>
          <a:r>
            <a:rPr lang="en-US" cap="none" sz="1000" b="1" i="0" u="none" baseline="0">
              <a:solidFill>
                <a:srgbClr val="000000"/>
              </a:solidFill>
              <a:latin typeface="MS Sans Serif"/>
              <a:ea typeface="MS Sans Serif"/>
              <a:cs typeface="MS Sans Serif"/>
            </a:rPr>
            <a:t>N110</a:t>
          </a:r>
          <a:r>
            <a:rPr lang="en-US" cap="none" sz="1000" b="0" i="0" u="none" baseline="0">
              <a:solidFill>
                <a:srgbClr val="000000"/>
              </a:solidFill>
              <a:latin typeface="MS Sans Serif"/>
              <a:ea typeface="MS Sans Serif"/>
              <a:cs typeface="MS Sans Serif"/>
            </a:rPr>
            <a:t> die Anzahl der Monate (vorgegeben sind 12 Monate). </a:t>
          </a:r>
          <a:r>
            <a:rPr lang="en-US" cap="none" sz="1000" b="1" i="0" u="sng"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
</a:t>
          </a:r>
          <a:r>
            <a:rPr lang="en-US" cap="none" sz="1000" b="1" i="0" u="sng" baseline="0">
              <a:solidFill>
                <a:srgbClr val="000000"/>
              </a:solidFill>
              <a:latin typeface="MS Sans Serif"/>
              <a:ea typeface="MS Sans Serif"/>
              <a:cs typeface="MS Sans Serif"/>
            </a:rPr>
            <a:t>Blätter: Liquiditätplan - 1.- 3. Jahr:
</a:t>
          </a:r>
          <a:r>
            <a:rPr lang="en-US" cap="none" sz="1000" b="1" i="0" u="sng"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32. Sie können hier eine monatliche Liquiditätsplanung für bis zu zwei Jahren erstellen. 
</a:t>
          </a:r>
          <a:r>
            <a:rPr lang="en-US" cap="none" sz="1000" b="1" i="0" u="sng"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Mit dieser Planungsrechnung können Sie ermittlen, ob Sie jederzeit genügend liquide Mittel zur Verfügung haben.</a:t>
          </a:r>
          <a:r>
            <a:rPr lang="en-US" cap="none" sz="1000" b="1" i="0" u="sng"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33. Erfassen Sie zunächst die zeitliche Verteilung der Zahlungseingänge in Prozent in den </a:t>
          </a:r>
          <a:r>
            <a:rPr lang="en-US" cap="none" sz="1000" b="1" i="0" u="none" baseline="0">
              <a:solidFill>
                <a:srgbClr val="000000"/>
              </a:solidFill>
              <a:latin typeface="MS Sans Serif"/>
              <a:ea typeface="MS Sans Serif"/>
              <a:cs typeface="MS Sans Serif"/>
            </a:rPr>
            <a:t>Zellen A4 bis A6</a:t>
          </a:r>
          <a:r>
            <a:rPr lang="en-US" cap="none" sz="1000" b="0" i="0" u="none" baseline="0">
              <a:solidFill>
                <a:srgbClr val="000000"/>
              </a:solidFill>
              <a:latin typeface="MS Sans Serif"/>
              <a:ea typeface="MS Sans Serif"/>
              <a:cs typeface="MS Sans Serif"/>
            </a:rPr>
            <a:t>. Sie müssen diese 100% anteilig aufschlüsseln nach den Zahlungseingängen im gleichen Monat der Rechnungsstellung sowie ein bzw. zwei Monate später. Diese Werte werden auch im 2. Jahr übernommen.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34. Falls Sie einen anderen Umsatzsteuersatz als 19% haben, geben Sie diesen bitte in den </a:t>
          </a:r>
          <a:r>
            <a:rPr lang="en-US" cap="none" sz="1000" b="1" i="0" u="none" baseline="0">
              <a:solidFill>
                <a:srgbClr val="000000"/>
              </a:solidFill>
              <a:latin typeface="MS Sans Serif"/>
              <a:ea typeface="MS Sans Serif"/>
              <a:cs typeface="MS Sans Serif"/>
            </a:rPr>
            <a:t>Zellen A7 und A8</a:t>
          </a:r>
          <a:r>
            <a:rPr lang="en-US" cap="none" sz="1000" b="0" i="0" u="none" baseline="0">
              <a:solidFill>
                <a:srgbClr val="000000"/>
              </a:solidFill>
              <a:latin typeface="MS Sans Serif"/>
              <a:ea typeface="MS Sans Serif"/>
              <a:cs typeface="MS Sans Serif"/>
            </a:rPr>
            <a:t> an. 
</a:t>
          </a:r>
          <a:r>
            <a:rPr lang="en-US" cap="none" sz="1000" b="0" i="0" u="none" baseline="0">
              <a:solidFill>
                <a:srgbClr val="000000"/>
              </a:solidFill>
              <a:latin typeface="MS Sans Serif"/>
              <a:ea typeface="MS Sans Serif"/>
              <a:cs typeface="MS Sans Serif"/>
            </a:rPr>
            <a:t>In der Tabelle wird automatisch die Umsatz-, die Vorsteuer und die an das Fianzamt abzuführende USt-Zahllast  emittelt. Zugrunde liegt die sog. Ist-Besteuerung.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35.  Durch drücken des </a:t>
          </a:r>
          <a:r>
            <a:rPr lang="en-US" cap="none" sz="1000" b="1" i="0" u="none" baseline="0">
              <a:solidFill>
                <a:srgbClr val="000000"/>
              </a:solidFill>
              <a:latin typeface="MS Sans Serif"/>
              <a:ea typeface="MS Sans Serif"/>
              <a:cs typeface="MS Sans Serif"/>
            </a:rPr>
            <a:t>Befehlsknopfes "Gleichverteilung"</a:t>
          </a:r>
          <a:r>
            <a:rPr lang="en-US" cap="none" sz="1000" b="0" i="0" u="none" baseline="0">
              <a:solidFill>
                <a:srgbClr val="000000"/>
              </a:solidFill>
              <a:latin typeface="MS Sans Serif"/>
              <a:ea typeface="MS Sans Serif"/>
              <a:cs typeface="MS Sans Serif"/>
            </a:rPr>
            <a:t> wird automatisch ein Verteilungsvorschlag auf die einzelnen Monate eingespielt.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Korrigieren Sie dann gegebenenfalls die Nettowerte der einzelnen Einnahme- und Ausgabepositionen für die jeweiligen Monate. Bitte berücksichtigen Sie dabei saisonale Schwankungen und periodische Zahlungsweise beispielsweise bei Versicherungen, Darlehen, und Urlaubs-/Weihnachtsgeld.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Hinweis</a:t>
          </a:r>
          <a:r>
            <a:rPr lang="en-US" cap="none" sz="1000" b="0" i="0" u="none" baseline="0">
              <a:solidFill>
                <a:srgbClr val="000000"/>
              </a:solidFill>
              <a:latin typeface="MS Sans Serif"/>
              <a:ea typeface="MS Sans Serif"/>
              <a:cs typeface="MS Sans Serif"/>
            </a:rPr>
            <a:t>: In </a:t>
          </a:r>
          <a:r>
            <a:rPr lang="en-US" cap="none" sz="1000" b="1" i="0" u="none" baseline="0">
              <a:solidFill>
                <a:srgbClr val="000000"/>
              </a:solidFill>
              <a:latin typeface="MS Sans Serif"/>
              <a:ea typeface="MS Sans Serif"/>
              <a:cs typeface="MS Sans Serif"/>
            </a:rPr>
            <a:t>Spalte C</a:t>
          </a:r>
          <a:r>
            <a:rPr lang="en-US" cap="none" sz="1000" b="0" i="0" u="none" baseline="0">
              <a:solidFill>
                <a:srgbClr val="000000"/>
              </a:solidFill>
              <a:latin typeface="MS Sans Serif"/>
              <a:ea typeface="MS Sans Serif"/>
              <a:cs typeface="MS Sans Serif"/>
            </a:rPr>
            <a:t> werden automatisch die Planungswerte aus den vorherigen Rechenblättern übernommen. In </a:t>
          </a:r>
          <a:r>
            <a:rPr lang="en-US" cap="none" sz="1000" b="1" i="0" u="none" baseline="0">
              <a:solidFill>
                <a:srgbClr val="000000"/>
              </a:solidFill>
              <a:latin typeface="MS Sans Serif"/>
              <a:ea typeface="MS Sans Serif"/>
              <a:cs typeface="MS Sans Serif"/>
            </a:rPr>
            <a:t>Spalte P </a:t>
          </a:r>
          <a:r>
            <a:rPr lang="en-US" cap="none" sz="1000" b="0" i="0" u="none" baseline="0">
              <a:solidFill>
                <a:srgbClr val="000000"/>
              </a:solidFill>
              <a:latin typeface="MS Sans Serif"/>
              <a:ea typeface="MS Sans Serif"/>
              <a:cs typeface="MS Sans Serif"/>
            </a:rPr>
            <a:t>sind die "Ist-Werte" Ihrer monatlichen Planzahlen zusammenaddiert. Wenn die Werte in Spalte P von den "Soll-Werten" der Spalte C abweichen, sollten sie Ihre Planrechnung überprüfen.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36. Der in der </a:t>
          </a:r>
          <a:r>
            <a:rPr lang="en-US" cap="none" sz="1000" b="1" i="0" u="none" baseline="0">
              <a:solidFill>
                <a:srgbClr val="000000"/>
              </a:solidFill>
              <a:latin typeface="MS Sans Serif"/>
              <a:ea typeface="MS Sans Serif"/>
              <a:cs typeface="MS Sans Serif"/>
            </a:rPr>
            <a:t>Zeile 52 </a:t>
          </a:r>
          <a:r>
            <a:rPr lang="en-US" cap="none" sz="1000" b="0" i="0" u="none" baseline="0">
              <a:solidFill>
                <a:srgbClr val="000000"/>
              </a:solidFill>
              <a:latin typeface="MS Sans Serif"/>
              <a:ea typeface="MS Sans Serif"/>
              <a:cs typeface="MS Sans Serif"/>
            </a:rPr>
            <a:t>ermittelte Liquiditätssaldo sollte immer innerhalb des darunter aufgeführten Kontokorrentrahmens liegen. Sonst müssen Sie dem Betrieb zusätzliche Liquidität zur Verfügung stellen (zu berücksichtigen in der Investitions- und Finanzierungsplanung ).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37. Wenn alle Tabellen bearbeitet sind, ist die Planung fertig und kann ausgedruckt werden.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Für weitere Fragen zur Anwendung steht Ihnen das 
</a:t>
          </a:r>
          <a:r>
            <a:rPr lang="en-US" cap="none" sz="1000" b="0" i="0" u="none" baseline="0">
              <a:solidFill>
                <a:srgbClr val="000000"/>
              </a:solidFill>
              <a:latin typeface="MS Sans Serif"/>
              <a:ea typeface="MS Sans Serif"/>
              <a:cs typeface="MS Sans Serif"/>
            </a:rPr>
            <a:t>Beratungszentrum der Handwerkskammer Düsseldorf 
</a:t>
          </a:r>
          <a:r>
            <a:rPr lang="en-US" cap="none" sz="1000" b="0" i="0" u="none" baseline="0">
              <a:solidFill>
                <a:srgbClr val="000000"/>
              </a:solidFill>
              <a:latin typeface="MS Sans Serif"/>
              <a:ea typeface="MS Sans Serif"/>
              <a:cs typeface="MS Sans Serif"/>
            </a:rPr>
            <a:t>zur Verfügung (Tel. 0211 8795 328), 
</a:t>
          </a:r>
          <a:r>
            <a:rPr lang="en-US" cap="none" sz="1000" b="0" i="0" u="none" baseline="0">
              <a:solidFill>
                <a:srgbClr val="000000"/>
              </a:solidFill>
              <a:latin typeface="MS Sans Serif"/>
              <a:ea typeface="MS Sans Serif"/>
              <a:cs typeface="MS Sans Serif"/>
            </a:rPr>
            <a:t>E-mail: ekkehard.arnold@hwk-duesseldorf.de).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Stand: 08.2016</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old.Ekkehard\AppData\Local\Microsoft\Windows\Temporary%20Internet%20Files\Content.IE5\BJ6SG015\Gr&#252;ndungsplaner%20Fron%206.1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eite"/>
      <sheetName val="Bearbeitungshinweise"/>
      <sheetName val="Deckblatt"/>
      <sheetName val="Kapitalbedarf"/>
      <sheetName val="Finanzierung"/>
      <sheetName val="Zins und Tilgung"/>
      <sheetName val="Personalkosten 1. Jahr"/>
      <sheetName val="Personalkosten 2. Jahr"/>
      <sheetName val="Personalkosten 3. Jahr"/>
      <sheetName val="übrige Kosten"/>
      <sheetName val="Unternehmerlohn"/>
      <sheetName val="Umsatzplanung"/>
      <sheetName val="Rentabilität"/>
      <sheetName val="Stundenkostensatz "/>
      <sheetName val="Liquiditätsplan-1.Jahr"/>
      <sheetName val="Liquiditätsplan-2.Jahr"/>
      <sheetName val="Liquiditätsplan-3.Jahr"/>
      <sheetName val="Hilfstabelle"/>
    </sheetNames>
    <sheetDataSet>
      <sheetData sheetId="7">
        <row r="1">
          <cell r="K1">
            <v>43024</v>
          </cell>
          <cell r="M1">
            <v>43354</v>
          </cell>
        </row>
      </sheetData>
      <sheetData sheetId="10">
        <row r="6">
          <cell r="D6" t="str">
            <v>EUR</v>
          </cell>
        </row>
      </sheetData>
      <sheetData sheetId="12">
        <row r="8">
          <cell r="A8" t="str">
            <v>Bereich 1</v>
          </cell>
          <cell r="B8" t="str">
            <v>Subunternehmer /Lohnarbeiten</v>
          </cell>
        </row>
        <row r="9">
          <cell r="A9" t="str">
            <v>Bereich 2</v>
          </cell>
          <cell r="B9" t="str">
            <v>Handwerklich</v>
          </cell>
        </row>
        <row r="10">
          <cell r="A10" t="str">
            <v>Bereich 3</v>
          </cell>
        </row>
        <row r="11">
          <cell r="A11" t="str">
            <v>Bereich 4</v>
          </cell>
        </row>
        <row r="13">
          <cell r="C13">
            <v>26000</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K47"/>
  <sheetViews>
    <sheetView showGridLines="0" tabSelected="1" zoomScale="80" zoomScaleNormal="80" zoomScaleSheetLayoutView="100" workbookViewId="0" topLeftCell="A1">
      <selection activeCell="C7" sqref="C7:E7"/>
    </sheetView>
  </sheetViews>
  <sheetFormatPr defaultColWidth="11.421875" defaultRowHeight="12.75"/>
  <cols>
    <col min="1" max="1" width="17.00390625" style="647" customWidth="1"/>
    <col min="2" max="2" width="18.7109375" style="647" customWidth="1"/>
    <col min="3" max="3" width="12.421875" style="647" customWidth="1"/>
    <col min="4" max="4" width="11.421875" style="647" customWidth="1"/>
    <col min="5" max="5" width="13.140625" style="647" customWidth="1"/>
    <col min="6" max="6" width="5.28125" style="647" customWidth="1"/>
    <col min="7" max="7" width="13.57421875" style="647" customWidth="1"/>
    <col min="8" max="16384" width="11.421875" style="647" customWidth="1"/>
  </cols>
  <sheetData>
    <row r="1" ht="20.25">
      <c r="A1" s="646" t="s">
        <v>529</v>
      </c>
    </row>
    <row r="2" ht="17.25">
      <c r="A2" s="648"/>
    </row>
    <row r="3" ht="12.75"/>
    <row r="4" ht="12.75"/>
    <row r="5" ht="12.75"/>
    <row r="6" ht="15.75">
      <c r="A6" s="649" t="s">
        <v>202</v>
      </c>
    </row>
    <row r="7" spans="1:6" ht="12.75">
      <c r="A7" s="647" t="s">
        <v>362</v>
      </c>
      <c r="C7" s="1062"/>
      <c r="D7" s="1062"/>
      <c r="E7" s="1062"/>
      <c r="F7" s="650" t="s">
        <v>411</v>
      </c>
    </row>
    <row r="8" spans="1:5" ht="12.75">
      <c r="A8" s="647" t="s">
        <v>363</v>
      </c>
      <c r="C8" s="1063"/>
      <c r="D8" s="1063"/>
      <c r="E8" s="1063"/>
    </row>
    <row r="9" spans="1:5" ht="12.75">
      <c r="A9" s="647" t="s">
        <v>364</v>
      </c>
      <c r="C9" s="1063"/>
      <c r="D9" s="1063"/>
      <c r="E9" s="1063"/>
    </row>
    <row r="10" spans="1:5" ht="12.75">
      <c r="A10" s="647" t="s">
        <v>365</v>
      </c>
      <c r="C10" s="1063"/>
      <c r="D10" s="1063"/>
      <c r="E10" s="1063"/>
    </row>
    <row r="11" spans="1:5" ht="12.75">
      <c r="A11" s="647" t="s">
        <v>366</v>
      </c>
      <c r="C11" s="1065"/>
      <c r="D11" s="1065"/>
      <c r="E11" s="1065"/>
    </row>
    <row r="12" spans="1:5" ht="12.75">
      <c r="A12" s="647" t="s">
        <v>535</v>
      </c>
      <c r="C12" s="1064"/>
      <c r="D12" s="1065"/>
      <c r="E12" s="1065"/>
    </row>
    <row r="13" spans="1:5" ht="12.75">
      <c r="A13" s="647" t="s">
        <v>367</v>
      </c>
      <c r="C13" s="1063"/>
      <c r="D13" s="1063"/>
      <c r="E13" s="1063"/>
    </row>
    <row r="14" spans="1:5" ht="12.75">
      <c r="A14" s="647" t="s">
        <v>429</v>
      </c>
      <c r="C14" s="1063"/>
      <c r="D14" s="1063"/>
      <c r="E14" s="1063"/>
    </row>
    <row r="15" spans="1:5" ht="12.75" customHeight="1">
      <c r="A15" s="647" t="s">
        <v>368</v>
      </c>
      <c r="C15" s="1063"/>
      <c r="D15" s="1063"/>
      <c r="E15" s="1063"/>
    </row>
    <row r="16" spans="1:5" ht="12.75">
      <c r="A16" s="647" t="s">
        <v>369</v>
      </c>
      <c r="D16" s="1069">
        <v>42736</v>
      </c>
      <c r="E16" s="1069"/>
    </row>
    <row r="17" ht="12.75"/>
    <row r="18" ht="12.75"/>
    <row r="19" ht="12.75"/>
    <row r="20" ht="15.75">
      <c r="A20" s="649" t="s">
        <v>71</v>
      </c>
    </row>
    <row r="22" spans="1:11" ht="12.75">
      <c r="A22" s="679"/>
      <c r="B22" s="680"/>
      <c r="C22" s="680"/>
      <c r="D22" s="1070" t="s">
        <v>370</v>
      </c>
      <c r="E22" s="1070"/>
      <c r="F22" s="1070"/>
      <c r="G22" s="1070"/>
      <c r="H22" s="1070"/>
      <c r="I22" s="680"/>
      <c r="J22" s="680"/>
      <c r="K22" s="681"/>
    </row>
    <row r="23" spans="1:11" ht="12.75">
      <c r="A23" s="651" t="s">
        <v>307</v>
      </c>
      <c r="B23" s="652"/>
      <c r="C23" s="653"/>
      <c r="D23" s="1066" t="s">
        <v>308</v>
      </c>
      <c r="E23" s="1067"/>
      <c r="F23" s="1067"/>
      <c r="G23" s="1067"/>
      <c r="H23" s="1068"/>
      <c r="I23" s="1066" t="s">
        <v>309</v>
      </c>
      <c r="J23" s="1067"/>
      <c r="K23" s="1068"/>
    </row>
    <row r="24" spans="1:11" ht="12.75">
      <c r="A24" s="654"/>
      <c r="B24" s="634"/>
      <c r="C24" s="655"/>
      <c r="D24" s="654"/>
      <c r="E24" s="634"/>
      <c r="F24" s="634"/>
      <c r="G24" s="634"/>
      <c r="H24" s="655"/>
      <c r="I24" s="654"/>
      <c r="J24" s="634"/>
      <c r="K24" s="655"/>
    </row>
    <row r="25" spans="1:11" ht="12.75">
      <c r="A25" s="654"/>
      <c r="B25" s="634"/>
      <c r="C25" s="655"/>
      <c r="D25" s="654"/>
      <c r="E25" s="634"/>
      <c r="F25" s="634"/>
      <c r="G25" s="634"/>
      <c r="H25" s="655"/>
      <c r="I25" s="654"/>
      <c r="J25" s="634"/>
      <c r="K25" s="655"/>
    </row>
    <row r="26" spans="1:11" ht="12.75">
      <c r="A26" s="654"/>
      <c r="B26" s="634"/>
      <c r="C26" s="655"/>
      <c r="D26" s="654"/>
      <c r="E26" s="634"/>
      <c r="F26" s="634"/>
      <c r="G26" s="634"/>
      <c r="H26" s="655"/>
      <c r="I26" s="654"/>
      <c r="J26" s="634"/>
      <c r="K26" s="655"/>
    </row>
    <row r="27" spans="1:11" ht="12.75">
      <c r="A27" s="654"/>
      <c r="B27" s="634"/>
      <c r="C27" s="655"/>
      <c r="D27" s="654"/>
      <c r="E27" s="634"/>
      <c r="F27" s="634"/>
      <c r="G27" s="634"/>
      <c r="H27" s="655"/>
      <c r="I27" s="654"/>
      <c r="J27" s="634"/>
      <c r="K27" s="655"/>
    </row>
    <row r="28" spans="1:11" ht="12.75">
      <c r="A28" s="654"/>
      <c r="B28" s="634"/>
      <c r="C28" s="655"/>
      <c r="D28" s="654"/>
      <c r="E28" s="634"/>
      <c r="F28" s="634"/>
      <c r="G28" s="634"/>
      <c r="H28" s="655"/>
      <c r="I28" s="654"/>
      <c r="J28" s="634"/>
      <c r="K28" s="655"/>
    </row>
    <row r="29" spans="1:11" ht="12.75">
      <c r="A29" s="654"/>
      <c r="B29" s="634"/>
      <c r="C29" s="655"/>
      <c r="D29" s="654"/>
      <c r="E29" s="634"/>
      <c r="F29" s="634"/>
      <c r="G29" s="634"/>
      <c r="H29" s="655"/>
      <c r="I29" s="654"/>
      <c r="J29" s="634"/>
      <c r="K29" s="655"/>
    </row>
    <row r="30" spans="1:11" ht="18.75" customHeight="1">
      <c r="A30" s="654"/>
      <c r="B30" s="634"/>
      <c r="C30" s="655"/>
      <c r="D30" s="654"/>
      <c r="E30" s="634"/>
      <c r="F30" s="634"/>
      <c r="G30" s="651"/>
      <c r="H30" s="653"/>
      <c r="I30" s="654"/>
      <c r="J30" s="634"/>
      <c r="K30" s="655"/>
    </row>
    <row r="31" spans="1:11" ht="12.75">
      <c r="A31" s="654"/>
      <c r="B31" s="634"/>
      <c r="C31" s="655"/>
      <c r="D31" s="654"/>
      <c r="E31" s="634"/>
      <c r="F31" s="634"/>
      <c r="G31" s="654"/>
      <c r="H31" s="655"/>
      <c r="I31" s="654"/>
      <c r="J31" s="634"/>
      <c r="K31" s="655"/>
    </row>
    <row r="32" spans="1:11" ht="12.75">
      <c r="A32" s="656"/>
      <c r="B32" s="657"/>
      <c r="C32" s="658"/>
      <c r="D32" s="656"/>
      <c r="E32" s="657"/>
      <c r="F32" s="657"/>
      <c r="G32" s="656"/>
      <c r="H32" s="658"/>
      <c r="I32" s="656"/>
      <c r="J32" s="657"/>
      <c r="K32" s="658"/>
    </row>
    <row r="34" spans="1:4" ht="12.75">
      <c r="A34" s="753"/>
      <c r="B34" s="753"/>
      <c r="C34" s="753"/>
      <c r="D34" s="753"/>
    </row>
    <row r="35" spans="1:4" ht="12.75">
      <c r="A35" s="755" t="s">
        <v>402</v>
      </c>
      <c r="B35" s="754"/>
      <c r="C35" s="754"/>
      <c r="D35" s="753"/>
    </row>
    <row r="36" spans="1:4" ht="12.75">
      <c r="A36" s="754"/>
      <c r="B36" s="754"/>
      <c r="C36" s="754"/>
      <c r="D36" s="753"/>
    </row>
    <row r="37" spans="1:4" ht="12.75">
      <c r="A37" s="754" t="s">
        <v>402</v>
      </c>
      <c r="B37" s="754"/>
      <c r="C37" s="754"/>
      <c r="D37" s="753"/>
    </row>
    <row r="38" spans="1:4" ht="12.75">
      <c r="A38" s="758" t="s">
        <v>414</v>
      </c>
      <c r="B38" s="754"/>
      <c r="C38" s="754"/>
      <c r="D38" s="753"/>
    </row>
    <row r="39" spans="1:4" ht="12.75">
      <c r="A39" s="758" t="s">
        <v>413</v>
      </c>
      <c r="B39" s="754"/>
      <c r="C39" s="754"/>
      <c r="D39" s="753"/>
    </row>
    <row r="40" spans="1:4" ht="12.75">
      <c r="A40" s="754" t="s">
        <v>403</v>
      </c>
      <c r="B40" s="754"/>
      <c r="C40" s="754"/>
      <c r="D40" s="753"/>
    </row>
    <row r="41" spans="1:4" ht="12.75">
      <c r="A41" s="754" t="s">
        <v>404</v>
      </c>
      <c r="B41" s="754"/>
      <c r="C41" s="754"/>
      <c r="D41" s="753"/>
    </row>
    <row r="42" spans="1:4" ht="12.75">
      <c r="A42" s="754" t="s">
        <v>405</v>
      </c>
      <c r="B42" s="754"/>
      <c r="C42" s="754"/>
      <c r="D42" s="753"/>
    </row>
    <row r="43" spans="1:4" ht="12.75">
      <c r="A43" s="754" t="s">
        <v>406</v>
      </c>
      <c r="B43" s="754"/>
      <c r="C43" s="754"/>
      <c r="D43" s="753"/>
    </row>
    <row r="44" spans="1:4" ht="12.75">
      <c r="A44" s="754" t="s">
        <v>407</v>
      </c>
      <c r="B44" s="754"/>
      <c r="C44" s="754"/>
      <c r="D44" s="753"/>
    </row>
    <row r="45" spans="1:4" ht="12.75">
      <c r="A45" s="754" t="s">
        <v>408</v>
      </c>
      <c r="B45" s="754"/>
      <c r="C45" s="754"/>
      <c r="D45" s="753"/>
    </row>
    <row r="46" spans="1:4" ht="12.75">
      <c r="A46" s="754" t="s">
        <v>409</v>
      </c>
      <c r="B46" s="754"/>
      <c r="C46" s="754"/>
      <c r="D46" s="753"/>
    </row>
    <row r="47" spans="1:4" ht="12.75">
      <c r="A47" s="753"/>
      <c r="B47" s="753"/>
      <c r="C47" s="753"/>
      <c r="D47" s="753"/>
    </row>
  </sheetData>
  <sheetProtection sheet="1"/>
  <mergeCells count="13">
    <mergeCell ref="I23:K23"/>
    <mergeCell ref="D16:E16"/>
    <mergeCell ref="C11:E11"/>
    <mergeCell ref="C13:E13"/>
    <mergeCell ref="C14:E14"/>
    <mergeCell ref="C15:E15"/>
    <mergeCell ref="D22:H22"/>
    <mergeCell ref="C7:E7"/>
    <mergeCell ref="C8:E8"/>
    <mergeCell ref="C9:E9"/>
    <mergeCell ref="C10:E10"/>
    <mergeCell ref="C12:E12"/>
    <mergeCell ref="D23:H23"/>
  </mergeCells>
  <printOptions/>
  <pageMargins left="0.25" right="0.5" top="0.984251969" bottom="0.984251969" header="0.4921259845" footer="0.4921259845"/>
  <pageSetup horizontalDpi="300" verticalDpi="300" orientation="landscape" paperSize="9" r:id="rId4"/>
  <drawing r:id="rId3"/>
  <legacyDrawing r:id="rId2"/>
</worksheet>
</file>

<file path=xl/worksheets/sheet10.xml><?xml version="1.0" encoding="utf-8"?>
<worksheet xmlns="http://schemas.openxmlformats.org/spreadsheetml/2006/main" xmlns:r="http://schemas.openxmlformats.org/officeDocument/2006/relationships">
  <sheetPr codeName="Tabelle5">
    <pageSetUpPr fitToPage="1"/>
  </sheetPr>
  <dimension ref="A1:I45"/>
  <sheetViews>
    <sheetView showGridLines="0" zoomScale="70" zoomScaleNormal="70" zoomScalePageLayoutView="0" workbookViewId="0" topLeftCell="A1">
      <selection activeCell="C8" sqref="C8"/>
    </sheetView>
  </sheetViews>
  <sheetFormatPr defaultColWidth="11.421875" defaultRowHeight="12.75"/>
  <cols>
    <col min="1" max="1" width="29.7109375" style="7" customWidth="1"/>
    <col min="2" max="2" width="22.8515625" style="7" customWidth="1"/>
    <col min="3" max="3" width="10.28125" style="7" customWidth="1"/>
    <col min="4" max="4" width="9.140625" style="7" customWidth="1"/>
    <col min="5" max="5" width="10.28125" style="7" customWidth="1"/>
    <col min="6" max="6" width="8.28125" style="7" customWidth="1"/>
    <col min="7" max="7" width="10.28125" style="7" customWidth="1"/>
    <col min="8" max="8" width="8.7109375" style="7" customWidth="1"/>
    <col min="9" max="16384" width="11.421875" style="7" customWidth="1"/>
  </cols>
  <sheetData>
    <row r="1" spans="2:5" ht="13.5" customHeight="1">
      <c r="B1" s="110"/>
      <c r="C1" s="110"/>
      <c r="D1" s="110"/>
      <c r="E1" s="111"/>
    </row>
    <row r="2" spans="1:5" ht="14.25" customHeight="1">
      <c r="A2" s="692" t="str">
        <f>CONCATENATE("übrige Kosten des Unternehmens:  ",Startseite!C14)</f>
        <v>übrige Kosten des Unternehmens:  </v>
      </c>
      <c r="B2" s="110"/>
      <c r="C2" s="110"/>
      <c r="D2" s="110"/>
      <c r="E2" s="111"/>
    </row>
    <row r="3" ht="12.75"/>
    <row r="4" spans="1:8" ht="12.75">
      <c r="A4" s="112"/>
      <c r="B4" s="113"/>
      <c r="C4" s="114" t="s">
        <v>44</v>
      </c>
      <c r="D4" s="115"/>
      <c r="E4" s="114" t="s">
        <v>45</v>
      </c>
      <c r="F4" s="115"/>
      <c r="G4" s="114" t="s">
        <v>46</v>
      </c>
      <c r="H4" s="115"/>
    </row>
    <row r="5" spans="1:8" ht="12.75">
      <c r="A5" s="539"/>
      <c r="B5" s="116"/>
      <c r="C5" s="1114" t="str">
        <f>CONCATENATE("(",TEXT('Personalkosten 1. Jahr'!$K$1,"MMM. JJJJ")," - ",TEXT('Personalkosten 1. Jahr'!$M$1,"MMM. JJJJ"),")")</f>
        <v>(Jan. 2017 - Dez. 2017)</v>
      </c>
      <c r="D5" s="1115"/>
      <c r="E5" s="1114" t="str">
        <f>CONCATENATE("(",TEXT('Personalkosten 2. Jahr'!$K$1,"MMM. JJJJ")," - ",TEXT('Personalkosten 2. Jahr'!$M$1,"MMM. JJJJ"),")")</f>
        <v>(Jan. 2018 - Dez. 2018)</v>
      </c>
      <c r="F5" s="1115"/>
      <c r="G5" s="1114" t="str">
        <f>CONCATENATE("(",TEXT('Personalkosten 3. Jahr'!$K$1,"MMM. JJJJ")," - ",TEXT('Personalkosten 3. Jahr'!$M$1,"MMM. JJJJ"),")")</f>
        <v>(Jan. 2019 - Dez. 2019)</v>
      </c>
      <c r="H5" s="1115"/>
    </row>
    <row r="6" spans="1:8" ht="12.75">
      <c r="A6" s="25" t="s">
        <v>47</v>
      </c>
      <c r="B6" s="116"/>
      <c r="C6" s="1116" t="s">
        <v>55</v>
      </c>
      <c r="D6" s="1116" t="s">
        <v>1</v>
      </c>
      <c r="E6" s="1116" t="s">
        <v>55</v>
      </c>
      <c r="F6" s="1116" t="s">
        <v>1</v>
      </c>
      <c r="G6" s="1116" t="s">
        <v>55</v>
      </c>
      <c r="H6" s="1116" t="s">
        <v>1</v>
      </c>
    </row>
    <row r="7" spans="1:8" ht="12.75">
      <c r="A7" s="16"/>
      <c r="B7" s="118"/>
      <c r="C7" s="1117"/>
      <c r="D7" s="1117"/>
      <c r="E7" s="1117"/>
      <c r="F7" s="1117"/>
      <c r="G7" s="1117"/>
      <c r="H7" s="1117"/>
    </row>
    <row r="8" spans="1:9" ht="12.75">
      <c r="A8" s="119" t="s">
        <v>104</v>
      </c>
      <c r="B8" s="113"/>
      <c r="C8" s="205"/>
      <c r="D8" s="22">
        <f aca="true" t="shared" si="0" ref="D8:D28">IF(OR(C8="",C$37=0),"",(C8/C$37*100))</f>
      </c>
      <c r="E8" s="205"/>
      <c r="F8" s="22">
        <f aca="true" t="shared" si="1" ref="F8:F28">IF(OR(E8="",E$37=0),"",(E8/E$37*100))</f>
      </c>
      <c r="G8" s="205"/>
      <c r="H8" s="22">
        <f aca="true" t="shared" si="2" ref="H8:H28">IF(OR(G8="",G$37=0),"",(G8/G$37*100))</f>
      </c>
      <c r="I8" s="109"/>
    </row>
    <row r="9" spans="1:9" ht="12.75">
      <c r="A9" s="120" t="s">
        <v>66</v>
      </c>
      <c r="B9" s="27"/>
      <c r="C9" s="205"/>
      <c r="D9" s="22">
        <f t="shared" si="0"/>
      </c>
      <c r="E9" s="205"/>
      <c r="F9" s="22">
        <f t="shared" si="1"/>
      </c>
      <c r="G9" s="205"/>
      <c r="H9" s="22">
        <f t="shared" si="2"/>
      </c>
      <c r="I9" s="109"/>
    </row>
    <row r="10" spans="1:9" ht="12.75">
      <c r="A10" s="120" t="s">
        <v>63</v>
      </c>
      <c r="B10" s="27"/>
      <c r="C10" s="205"/>
      <c r="D10" s="22">
        <f t="shared" si="0"/>
      </c>
      <c r="E10" s="205"/>
      <c r="F10" s="22">
        <f t="shared" si="1"/>
      </c>
      <c r="G10" s="205"/>
      <c r="H10" s="22">
        <f t="shared" si="2"/>
      </c>
      <c r="I10" s="109"/>
    </row>
    <row r="11" spans="1:9" ht="12.75">
      <c r="A11" s="120" t="s">
        <v>450</v>
      </c>
      <c r="B11" s="116"/>
      <c r="C11" s="205"/>
      <c r="D11" s="22">
        <f t="shared" si="0"/>
      </c>
      <c r="E11" s="205"/>
      <c r="F11" s="22">
        <f t="shared" si="1"/>
      </c>
      <c r="G11" s="205"/>
      <c r="H11" s="22">
        <f t="shared" si="2"/>
      </c>
      <c r="I11" s="109"/>
    </row>
    <row r="12" spans="1:9" ht="12.75">
      <c r="A12" s="120" t="s">
        <v>481</v>
      </c>
      <c r="B12" s="924"/>
      <c r="C12" s="486"/>
      <c r="D12" s="22">
        <f t="shared" si="0"/>
      </c>
      <c r="E12" s="486"/>
      <c r="F12" s="22">
        <f t="shared" si="1"/>
      </c>
      <c r="G12" s="486"/>
      <c r="H12" s="22">
        <f t="shared" si="2"/>
      </c>
      <c r="I12" s="541"/>
    </row>
    <row r="13" spans="1:9" ht="12.75">
      <c r="A13" s="120" t="s">
        <v>457</v>
      </c>
      <c r="B13" s="116"/>
      <c r="C13" s="205"/>
      <c r="D13" s="22">
        <f t="shared" si="0"/>
      </c>
      <c r="E13" s="205"/>
      <c r="F13" s="22">
        <f t="shared" si="1"/>
      </c>
      <c r="G13" s="205"/>
      <c r="H13" s="22">
        <f t="shared" si="2"/>
      </c>
      <c r="I13" s="109"/>
    </row>
    <row r="14" spans="1:9" ht="12.75">
      <c r="A14" s="120" t="s">
        <v>65</v>
      </c>
      <c r="B14" s="116"/>
      <c r="C14" s="134">
        <f>Kapitalbedarf!$G19</f>
        <v>0</v>
      </c>
      <c r="D14" s="22">
        <f t="shared" si="0"/>
      </c>
      <c r="E14" s="134">
        <f>Kapitalbedarf!$G19</f>
        <v>0</v>
      </c>
      <c r="F14" s="22">
        <f t="shared" si="1"/>
      </c>
      <c r="G14" s="134">
        <f>Kapitalbedarf!$G19</f>
        <v>0</v>
      </c>
      <c r="H14" s="22">
        <f t="shared" si="2"/>
      </c>
      <c r="I14" s="109"/>
    </row>
    <row r="15" spans="1:9" ht="12.75">
      <c r="A15" s="120" t="s">
        <v>458</v>
      </c>
      <c r="B15" s="116"/>
      <c r="C15" s="205"/>
      <c r="D15" s="22">
        <f t="shared" si="0"/>
      </c>
      <c r="E15" s="205"/>
      <c r="F15" s="22">
        <f t="shared" si="1"/>
      </c>
      <c r="G15" s="205"/>
      <c r="H15" s="22">
        <f t="shared" si="2"/>
      </c>
      <c r="I15" s="109"/>
    </row>
    <row r="16" spans="1:9" ht="12.75">
      <c r="A16" s="120" t="s">
        <v>452</v>
      </c>
      <c r="B16" s="116"/>
      <c r="C16" s="205"/>
      <c r="D16" s="22">
        <f t="shared" si="0"/>
      </c>
      <c r="E16" s="205"/>
      <c r="F16" s="22">
        <f t="shared" si="1"/>
      </c>
      <c r="G16" s="205"/>
      <c r="H16" s="22">
        <f t="shared" si="2"/>
      </c>
      <c r="I16" s="109"/>
    </row>
    <row r="17" spans="1:9" ht="12.75">
      <c r="A17" s="120" t="s">
        <v>451</v>
      </c>
      <c r="B17" s="116"/>
      <c r="C17" s="205"/>
      <c r="D17" s="22">
        <f t="shared" si="0"/>
      </c>
      <c r="E17" s="205"/>
      <c r="F17" s="22">
        <f t="shared" si="1"/>
      </c>
      <c r="G17" s="205"/>
      <c r="H17" s="22">
        <f t="shared" si="2"/>
      </c>
      <c r="I17" s="109"/>
    </row>
    <row r="18" spans="1:9" ht="12.75">
      <c r="A18" s="120" t="s">
        <v>453</v>
      </c>
      <c r="B18" s="116"/>
      <c r="C18" s="205"/>
      <c r="D18" s="22">
        <f t="shared" si="0"/>
      </c>
      <c r="E18" s="205"/>
      <c r="F18" s="22">
        <f t="shared" si="1"/>
      </c>
      <c r="G18" s="205"/>
      <c r="H18" s="22">
        <f t="shared" si="2"/>
      </c>
      <c r="I18" s="109"/>
    </row>
    <row r="19" spans="1:9" ht="12.75">
      <c r="A19" s="120" t="s">
        <v>459</v>
      </c>
      <c r="B19" s="116"/>
      <c r="C19" s="205"/>
      <c r="D19" s="22">
        <f t="shared" si="0"/>
      </c>
      <c r="E19" s="205"/>
      <c r="F19" s="22">
        <f t="shared" si="1"/>
      </c>
      <c r="G19" s="205"/>
      <c r="H19" s="22">
        <f t="shared" si="2"/>
      </c>
      <c r="I19" s="109"/>
    </row>
    <row r="20" spans="1:9" ht="12.75">
      <c r="A20" s="18" t="s">
        <v>454</v>
      </c>
      <c r="B20" s="116"/>
      <c r="C20" s="205"/>
      <c r="D20" s="22">
        <f t="shared" si="0"/>
      </c>
      <c r="E20" s="205"/>
      <c r="F20" s="22">
        <f t="shared" si="1"/>
      </c>
      <c r="G20" s="205"/>
      <c r="H20" s="22">
        <f t="shared" si="2"/>
      </c>
      <c r="I20" s="109"/>
    </row>
    <row r="21" spans="1:9" ht="12.75">
      <c r="A21" s="120" t="s">
        <v>455</v>
      </c>
      <c r="B21" s="116"/>
      <c r="C21" s="205"/>
      <c r="D21" s="22">
        <f t="shared" si="0"/>
      </c>
      <c r="E21" s="205"/>
      <c r="F21" s="22">
        <f t="shared" si="1"/>
      </c>
      <c r="G21" s="205"/>
      <c r="H21" s="22">
        <f t="shared" si="2"/>
      </c>
      <c r="I21" s="109"/>
    </row>
    <row r="22" spans="1:9" ht="12.75">
      <c r="A22" s="120" t="s">
        <v>456</v>
      </c>
      <c r="B22" s="116"/>
      <c r="C22" s="205"/>
      <c r="D22" s="22">
        <f t="shared" si="0"/>
      </c>
      <c r="E22" s="205"/>
      <c r="F22" s="22">
        <f t="shared" si="1"/>
      </c>
      <c r="G22" s="205"/>
      <c r="H22" s="22">
        <f t="shared" si="2"/>
      </c>
      <c r="I22" s="109"/>
    </row>
    <row r="23" spans="1:9" ht="12.75">
      <c r="A23" s="120" t="s">
        <v>64</v>
      </c>
      <c r="B23" s="116"/>
      <c r="C23" s="134">
        <f>ROUND(IF('Zins und Tilgung'!C13=0,0,'Zins und Tilgung'!C13),-2)</f>
        <v>0</v>
      </c>
      <c r="D23" s="22">
        <f t="shared" si="0"/>
      </c>
      <c r="E23" s="134">
        <f>ROUND(IF('Zins und Tilgung'!C14=0,0,'Zins und Tilgung'!C14),-2)</f>
        <v>0</v>
      </c>
      <c r="F23" s="22">
        <f t="shared" si="1"/>
      </c>
      <c r="G23" s="134">
        <f>ROUND(IF('Zins und Tilgung'!C15=0,0,'Zins und Tilgung'!C15),-2)</f>
        <v>0</v>
      </c>
      <c r="H23" s="22">
        <f t="shared" si="2"/>
      </c>
      <c r="I23" s="109"/>
    </row>
    <row r="24" spans="1:9" ht="12.75">
      <c r="A24" s="120" t="s">
        <v>285</v>
      </c>
      <c r="B24" s="19"/>
      <c r="C24" s="205"/>
      <c r="D24" s="22">
        <f t="shared" si="0"/>
      </c>
      <c r="E24" s="205"/>
      <c r="F24" s="22">
        <f t="shared" si="1"/>
      </c>
      <c r="G24" s="205"/>
      <c r="H24" s="22">
        <f t="shared" si="2"/>
      </c>
      <c r="I24" s="109"/>
    </row>
    <row r="25" spans="1:9" ht="12.75">
      <c r="A25" s="120" t="s">
        <v>112</v>
      </c>
      <c r="B25" s="223"/>
      <c r="C25" s="205"/>
      <c r="D25" s="22">
        <f t="shared" si="0"/>
      </c>
      <c r="E25" s="205"/>
      <c r="F25" s="22">
        <f t="shared" si="1"/>
      </c>
      <c r="G25" s="205"/>
      <c r="H25" s="22">
        <f t="shared" si="2"/>
      </c>
      <c r="I25" s="109"/>
    </row>
    <row r="26" spans="1:9" ht="12.75">
      <c r="A26" s="120" t="s">
        <v>73</v>
      </c>
      <c r="B26" s="223"/>
      <c r="C26" s="205"/>
      <c r="D26" s="22">
        <f t="shared" si="0"/>
      </c>
      <c r="E26" s="205"/>
      <c r="F26" s="22"/>
      <c r="G26" s="205"/>
      <c r="H26" s="22"/>
      <c r="I26" s="109"/>
    </row>
    <row r="27" spans="1:9" ht="12.75">
      <c r="A27" s="120" t="s">
        <v>74</v>
      </c>
      <c r="B27" s="223"/>
      <c r="C27" s="205"/>
      <c r="D27" s="22">
        <f t="shared" si="0"/>
      </c>
      <c r="E27" s="205"/>
      <c r="F27" s="22">
        <f t="shared" si="1"/>
      </c>
      <c r="G27" s="205"/>
      <c r="H27" s="22">
        <f t="shared" si="2"/>
      </c>
      <c r="I27" s="109"/>
    </row>
    <row r="28" spans="1:8" ht="12.75">
      <c r="A28" s="61" t="s">
        <v>67</v>
      </c>
      <c r="B28" s="144"/>
      <c r="C28" s="145">
        <f>SUM(C8:C27)</f>
        <v>0</v>
      </c>
      <c r="D28" s="22">
        <f t="shared" si="0"/>
      </c>
      <c r="E28" s="145">
        <f>SUM(E8:E27)</f>
        <v>0</v>
      </c>
      <c r="F28" s="22">
        <f t="shared" si="1"/>
      </c>
      <c r="G28" s="145">
        <f>SUM(G8:G27)</f>
        <v>0</v>
      </c>
      <c r="H28" s="22">
        <f t="shared" si="2"/>
      </c>
    </row>
    <row r="29" ht="12.75">
      <c r="A29" s="36"/>
    </row>
    <row r="30" ht="12.75">
      <c r="A30" s="36"/>
    </row>
    <row r="31" spans="1:8" ht="12.75">
      <c r="A31" s="751" t="s">
        <v>399</v>
      </c>
      <c r="B31" s="178"/>
      <c r="C31" s="178"/>
      <c r="D31" s="178"/>
      <c r="E31" s="178"/>
      <c r="F31" s="178"/>
      <c r="G31" s="178"/>
      <c r="H31" s="465"/>
    </row>
    <row r="32" spans="1:8" ht="12.75">
      <c r="A32" s="132" t="s">
        <v>401</v>
      </c>
      <c r="B32" s="996">
        <v>3.5</v>
      </c>
      <c r="C32" s="750">
        <f>ROUND(IF(IF(OR(Startseite!$A35=Startseite!$A44,Startseite!$A35=Startseite!$A45,Startseite!$A35=Startseite!$A46),Rentabilität!C24*0.035*'übrige Kosten'!$B$32,(Rentabilität!C24-24500)*0.035*'übrige Kosten'!$B$32)&gt;0,IF(OR(Startseite!$A35=Startseite!$A44,Startseite!$A35=Startseite!$A45,Startseite!$A35=Startseite!$A46),Rentabilität!C24*0.035*'übrige Kosten'!$B$32,(Rentabilität!C24-24500)*0.035*'übrige Kosten'!$B$32),0),-2)</f>
        <v>0</v>
      </c>
      <c r="D32" s="22">
        <f>IF(OR(C32="",C$37=0),"",(C32/C$37*100))</f>
      </c>
      <c r="E32" s="134">
        <f>ROUND(IF(IF(OR(Startseite!$A35=Startseite!$A44,Startseite!$A35=Startseite!$A45,Startseite!$A35=Startseite!$A46),Rentabilität!E24*0.035*'übrige Kosten'!$B$32,(Rentabilität!E24-24500)*0.035*'übrige Kosten'!$B$32)&gt;0,IF(OR(Startseite!$A35=Startseite!$A44,Startseite!$A35=Startseite!$A45,Startseite!$A35=Startseite!$A46),Rentabilität!E24*0.035*'übrige Kosten'!$B$32,(Rentabilität!E24-24500)*0.035*'übrige Kosten'!$B$32),0),-2)</f>
        <v>0</v>
      </c>
      <c r="F32" s="22">
        <f>IF(OR(E32="",E$37=0),"",(E32/E$37*100))</f>
      </c>
      <c r="G32" s="134">
        <f>ROUND(IF(IF(OR(Startseite!$A35=Startseite!$A44,Startseite!$A35=Startseite!$A45,Startseite!$A35=Startseite!$A46),Rentabilität!G24*0.035*'übrige Kosten'!$B$32,(Rentabilität!G24-24500)*0.035*'übrige Kosten'!$B$32)&gt;0,IF(OR(Startseite!$A35=Startseite!$A44,Startseite!$A35=Startseite!$A45,Startseite!$A35=Startseite!$A46),Rentabilität!G24*0.035*'übrige Kosten'!$B$32,(Rentabilität!G24-24500)*0.035*'übrige Kosten'!$B$32),0),-2)</f>
        <v>0</v>
      </c>
      <c r="H32" s="22">
        <f>IF(OR(G32="",G$37=0),"",(G32/G$37*100))</f>
      </c>
    </row>
    <row r="33" spans="1:8" ht="12.75">
      <c r="A33" s="177" t="s">
        <v>396</v>
      </c>
      <c r="B33" s="163"/>
      <c r="C33" s="134">
        <f>IF(Rentabilität!E24&lt;=0,0,ROUND(IF(OR(Startseite!$A35=Startseite!$A44,Startseite!$A35=Startseite!$A45,Startseite!$A35=Startseite!$A46),Rentabilität!C24*0.15825,0),-2))</f>
        <v>0</v>
      </c>
      <c r="D33" s="22">
        <f>IF(OR(C33="",C$37=0),"",(C33/C$37*100))</f>
      </c>
      <c r="E33" s="134">
        <f>IF(Rentabilität!E24&lt;=0,0,ROUND(IF(OR(Startseite!$A35=Startseite!$A44,Startseite!$A35=Startseite!$A45,Startseite!$A35=Startseite!$A46),Rentabilität!E24*0.15825,0),-2))</f>
        <v>0</v>
      </c>
      <c r="F33" s="22">
        <f>IF(OR(E33="",E$37=0),"",(E33/E$37*100))</f>
      </c>
      <c r="G33" s="134">
        <f>IF(Rentabilität!G24&lt;=0,0,ROUND(IF(OR(Startseite!$A35=Startseite!$A44,Startseite!$A35=Startseite!$A45,Startseite!$A35=Startseite!$A46),Rentabilität!G24*0.15825,0),-2))</f>
        <v>0</v>
      </c>
      <c r="H33" s="22">
        <f>IF(OR(G33="",G$37=0),"",(G33/G$37*100))</f>
      </c>
    </row>
    <row r="34" spans="1:9" ht="12.75">
      <c r="A34" s="480" t="s">
        <v>398</v>
      </c>
      <c r="B34" s="143"/>
      <c r="C34" s="756">
        <f>C32+C33</f>
        <v>0</v>
      </c>
      <c r="D34" s="22">
        <f>IF(OR(C34="",C$37=0),"",(D32+D33))</f>
      </c>
      <c r="E34" s="756">
        <f>E32+E33</f>
        <v>0</v>
      </c>
      <c r="F34" s="22">
        <f>IF(OR(E34="",E$37=0),"",(F32+F33))</f>
      </c>
      <c r="G34" s="756">
        <f>G32+G33</f>
        <v>0</v>
      </c>
      <c r="H34" s="22">
        <f>IF(OR(G34="",G$37=0),"",(H32+H33))</f>
      </c>
      <c r="I34" s="17"/>
    </row>
    <row r="37" spans="1:8" ht="12.75">
      <c r="A37" s="132" t="s">
        <v>296</v>
      </c>
      <c r="B37" s="133"/>
      <c r="C37" s="24">
        <f>(Rentabilität!C$13)</f>
        <v>0</v>
      </c>
      <c r="D37" s="22">
        <f>IF(C37=0,"",(C37/C$37*100))</f>
      </c>
      <c r="E37" s="24">
        <f>(Rentabilität!E$13)</f>
        <v>0</v>
      </c>
      <c r="F37" s="22">
        <f>IF(E37=0,"",(E37/E$37*100))</f>
      </c>
      <c r="G37" s="24">
        <f>(Rentabilität!G$13)</f>
        <v>0</v>
      </c>
      <c r="H37" s="22">
        <f>IF(G37=0,"",(G37/G$37*100))</f>
      </c>
    </row>
    <row r="41" spans="1:2" ht="12.75">
      <c r="A41" s="17"/>
      <c r="B41" s="129"/>
    </row>
    <row r="42" spans="1:2" ht="12.75">
      <c r="A42" s="66"/>
      <c r="B42" s="129"/>
    </row>
    <row r="45" ht="12.75">
      <c r="G45" s="39"/>
    </row>
  </sheetData>
  <sheetProtection sheet="1"/>
  <mergeCells count="9">
    <mergeCell ref="C5:D5"/>
    <mergeCell ref="E5:F5"/>
    <mergeCell ref="G5:H5"/>
    <mergeCell ref="G6:G7"/>
    <mergeCell ref="H6:H7"/>
    <mergeCell ref="C6:C7"/>
    <mergeCell ref="D6:D7"/>
    <mergeCell ref="E6:E7"/>
    <mergeCell ref="F6:F7"/>
  </mergeCells>
  <printOptions horizontalCentered="1"/>
  <pageMargins left="0.3937007874015748" right="0.3937007874015748" top="0.7874015748031497" bottom="0" header="0.5118110236220472" footer="0.5118110236220472"/>
  <pageSetup blackAndWhite="1" firstPageNumber="6" useFirstPageNumber="1" fitToHeight="1" fitToWidth="1" horizontalDpi="1200" verticalDpi="1200" orientation="landscape" paperSize="9" r:id="rId3"/>
  <headerFooter alignWithMargins="0">
    <oddFooter>&amp;L&amp;D</oddFooter>
  </headerFooter>
  <legacyDrawing r:id="rId2"/>
</worksheet>
</file>

<file path=xl/worksheets/sheet11.xml><?xml version="1.0" encoding="utf-8"?>
<worksheet xmlns="http://schemas.openxmlformats.org/spreadsheetml/2006/main" xmlns:r="http://schemas.openxmlformats.org/officeDocument/2006/relationships">
  <sheetPr codeName="Tabelle61">
    <pageSetUpPr fitToPage="1"/>
  </sheetPr>
  <dimension ref="A1:K75"/>
  <sheetViews>
    <sheetView showGridLines="0" zoomScale="65" zoomScaleNormal="65" zoomScalePageLayoutView="0" workbookViewId="0" topLeftCell="A1">
      <selection activeCell="D7" sqref="D7:E7"/>
    </sheetView>
  </sheetViews>
  <sheetFormatPr defaultColWidth="11.421875" defaultRowHeight="12.75"/>
  <cols>
    <col min="1" max="1" width="39.7109375" style="7" customWidth="1"/>
    <col min="2" max="2" width="14.421875" style="7" customWidth="1"/>
    <col min="3" max="3" width="10.28125" style="7" customWidth="1"/>
    <col min="4" max="4" width="10.7109375" style="7" customWidth="1"/>
    <col min="5" max="5" width="10.57421875" style="7" customWidth="1"/>
    <col min="6" max="6" width="10.7109375" style="7" customWidth="1"/>
    <col min="7" max="7" width="9.28125" style="7" customWidth="1"/>
    <col min="8" max="8" width="10.7109375" style="7" customWidth="1"/>
    <col min="9" max="9" width="8.8515625" style="7" customWidth="1"/>
    <col min="10" max="12" width="11.421875" style="7" customWidth="1"/>
    <col min="13" max="13" width="34.421875" style="7" customWidth="1"/>
    <col min="14" max="14" width="14.28125" style="7" customWidth="1"/>
    <col min="15" max="16384" width="11.421875" style="7" customWidth="1"/>
  </cols>
  <sheetData>
    <row r="1" spans="3:6" ht="12.75">
      <c r="C1" s="110"/>
      <c r="D1" s="110"/>
      <c r="E1" s="110"/>
      <c r="F1" s="111"/>
    </row>
    <row r="2" spans="1:6" ht="15.75">
      <c r="A2" s="692" t="str">
        <f>CONCATENATE("Unternehmerlohn / Private Ausgaben des Unternehmens:  ",Startseite!C14)</f>
        <v>Unternehmerlohn / Private Ausgaben des Unternehmens:  </v>
      </c>
      <c r="B2" s="692"/>
      <c r="C2" s="110"/>
      <c r="D2" s="110"/>
      <c r="E2" s="110"/>
      <c r="F2" s="111"/>
    </row>
    <row r="3" ht="12.75"/>
    <row r="4" spans="1:9" ht="12.75">
      <c r="A4" s="123"/>
      <c r="B4" s="178"/>
      <c r="C4" s="465"/>
      <c r="D4" s="510" t="s">
        <v>48</v>
      </c>
      <c r="E4" s="10"/>
      <c r="F4" s="130" t="s">
        <v>49</v>
      </c>
      <c r="G4" s="10"/>
      <c r="H4" s="130" t="s">
        <v>50</v>
      </c>
      <c r="I4" s="10"/>
    </row>
    <row r="5" spans="1:9" ht="12.75">
      <c r="A5" s="18"/>
      <c r="B5" s="17"/>
      <c r="C5" s="19"/>
      <c r="D5" s="1114" t="str">
        <f>CONCATENATE("(",TEXT('Personalkosten 1. Jahr'!$K$1,"MMM. JJJJ")," - ",TEXT('Personalkosten 1. Jahr'!$M$1,"MMM. JJJJ"),")")</f>
        <v>(Jan. 2017 - Dez. 2017)</v>
      </c>
      <c r="E5" s="1115"/>
      <c r="F5" s="1114" t="str">
        <f>CONCATENATE("(",TEXT('Personalkosten 2. Jahr'!$K$1,"MMM. JJJJ")," - ",TEXT('Personalkosten 2. Jahr'!$M$1,"MMM. JJJJ"),")")</f>
        <v>(Jan. 2018 - Dez. 2018)</v>
      </c>
      <c r="G5" s="1115"/>
      <c r="H5" s="1114" t="str">
        <f>CONCATENATE("(",TEXT('Personalkosten 3. Jahr'!$K$1,"MMM. JJJJ")," - ",TEXT('Personalkosten 3. Jahr'!$M$1,"MMM. JJJJ"),")")</f>
        <v>(Jan. 2019 - Dez. 2019)</v>
      </c>
      <c r="I5" s="1115"/>
    </row>
    <row r="6" spans="1:9" ht="12.75">
      <c r="A6" s="1123" t="s">
        <v>292</v>
      </c>
      <c r="B6" s="1124"/>
      <c r="C6" s="1125"/>
      <c r="D6" s="1121" t="s">
        <v>55</v>
      </c>
      <c r="E6" s="1077"/>
      <c r="F6" s="1122" t="s">
        <v>55</v>
      </c>
      <c r="G6" s="1077"/>
      <c r="H6" s="1122" t="s">
        <v>55</v>
      </c>
      <c r="I6" s="1077"/>
    </row>
    <row r="7" spans="1:9" ht="12.75">
      <c r="A7" s="1126"/>
      <c r="B7" s="1127"/>
      <c r="C7" s="1128"/>
      <c r="D7" s="1135"/>
      <c r="E7" s="1136"/>
      <c r="F7" s="1137"/>
      <c r="G7" s="1136"/>
      <c r="H7" s="1137"/>
      <c r="I7" s="1136"/>
    </row>
    <row r="8" ht="12.75"/>
    <row r="9" spans="1:9" ht="12.75">
      <c r="A9" s="143"/>
      <c r="B9" s="143"/>
      <c r="C9" s="143"/>
      <c r="D9" s="143"/>
      <c r="E9" s="143"/>
      <c r="F9" s="143"/>
      <c r="G9" s="143"/>
      <c r="H9" s="143"/>
      <c r="I9" s="143"/>
    </row>
    <row r="10" spans="1:9" ht="12.75">
      <c r="A10" s="1129" t="s">
        <v>293</v>
      </c>
      <c r="B10" s="1130"/>
      <c r="C10" s="1131"/>
      <c r="D10" s="130" t="s">
        <v>48</v>
      </c>
      <c r="E10" s="10"/>
      <c r="F10" s="130" t="s">
        <v>49</v>
      </c>
      <c r="G10" s="10"/>
      <c r="H10" s="130" t="s">
        <v>50</v>
      </c>
      <c r="I10" s="10"/>
    </row>
    <row r="11" spans="1:9" ht="12.75">
      <c r="A11" s="1132"/>
      <c r="B11" s="1133"/>
      <c r="C11" s="1134"/>
      <c r="D11" s="46" t="s">
        <v>55</v>
      </c>
      <c r="E11" s="48" t="s">
        <v>1</v>
      </c>
      <c r="F11" s="46" t="s">
        <v>55</v>
      </c>
      <c r="G11" s="48" t="s">
        <v>1</v>
      </c>
      <c r="H11" s="46" t="s">
        <v>55</v>
      </c>
      <c r="I11" s="48" t="s">
        <v>1</v>
      </c>
    </row>
    <row r="12" spans="1:9" ht="12.75">
      <c r="A12" s="123"/>
      <c r="B12" s="178"/>
      <c r="C12" s="178"/>
      <c r="D12" s="65"/>
      <c r="E12" s="65"/>
      <c r="F12" s="65"/>
      <c r="G12" s="465"/>
      <c r="H12" s="65"/>
      <c r="I12" s="65"/>
    </row>
    <row r="13" spans="1:9" ht="12.75">
      <c r="A13" s="53" t="s">
        <v>278</v>
      </c>
      <c r="B13" s="697"/>
      <c r="D13" s="68"/>
      <c r="E13" s="241"/>
      <c r="F13" s="118"/>
      <c r="G13" s="241"/>
      <c r="H13" s="68"/>
      <c r="I13" s="241"/>
    </row>
    <row r="14" spans="1:9" ht="12.75">
      <c r="A14" s="51"/>
      <c r="B14" s="698"/>
      <c r="C14" s="484" t="s">
        <v>136</v>
      </c>
      <c r="D14" s="205"/>
      <c r="E14" s="32" t="str">
        <f aca="true" t="shared" si="0" ref="E14:E27">IF(D14&gt;0,D14/$D$28*$E$28," ")</f>
        <v> </v>
      </c>
      <c r="F14" s="205"/>
      <c r="G14" s="32" t="str">
        <f aca="true" t="shared" si="1" ref="G14:G27">IF(F14&gt;0,F14/$F$28*$G$28," ")</f>
        <v> </v>
      </c>
      <c r="H14" s="205"/>
      <c r="I14" s="32" t="str">
        <f aca="true" t="shared" si="2" ref="I14:I27">IF(H14&gt;0,H14/$H$28*$I$28," ")</f>
        <v> </v>
      </c>
    </row>
    <row r="15" spans="1:9" ht="12.75">
      <c r="A15" s="51"/>
      <c r="B15" s="698"/>
      <c r="C15" s="484" t="s">
        <v>137</v>
      </c>
      <c r="D15" s="205"/>
      <c r="E15" s="32" t="str">
        <f t="shared" si="0"/>
        <v> </v>
      </c>
      <c r="F15" s="205"/>
      <c r="G15" s="32" t="str">
        <f t="shared" si="1"/>
        <v> </v>
      </c>
      <c r="H15" s="205"/>
      <c r="I15" s="32" t="str">
        <f t="shared" si="2"/>
        <v> </v>
      </c>
    </row>
    <row r="16" spans="1:9" ht="12.75">
      <c r="A16" s="51"/>
      <c r="B16" s="698"/>
      <c r="C16" s="484" t="s">
        <v>66</v>
      </c>
      <c r="D16" s="205"/>
      <c r="E16" s="32" t="str">
        <f t="shared" si="0"/>
        <v> </v>
      </c>
      <c r="F16" s="485"/>
      <c r="G16" s="487" t="str">
        <f t="shared" si="1"/>
        <v> </v>
      </c>
      <c r="H16" s="486"/>
      <c r="I16" s="32" t="str">
        <f t="shared" si="2"/>
        <v> </v>
      </c>
    </row>
    <row r="17" spans="1:9" ht="12.75">
      <c r="A17" s="51"/>
      <c r="B17" s="698"/>
      <c r="C17" s="484" t="s">
        <v>138</v>
      </c>
      <c r="D17" s="205"/>
      <c r="E17" s="32" t="str">
        <f t="shared" si="0"/>
        <v> </v>
      </c>
      <c r="F17" s="485"/>
      <c r="G17" s="487" t="str">
        <f t="shared" si="1"/>
        <v> </v>
      </c>
      <c r="H17" s="486"/>
      <c r="I17" s="32" t="str">
        <f t="shared" si="2"/>
        <v> </v>
      </c>
    </row>
    <row r="18" spans="1:9" ht="12.75">
      <c r="A18" s="51"/>
      <c r="B18" s="698"/>
      <c r="C18" s="484" t="s">
        <v>139</v>
      </c>
      <c r="D18" s="205"/>
      <c r="E18" s="32" t="str">
        <f t="shared" si="0"/>
        <v> </v>
      </c>
      <c r="F18" s="485"/>
      <c r="G18" s="487" t="str">
        <f t="shared" si="1"/>
        <v> </v>
      </c>
      <c r="H18" s="486"/>
      <c r="I18" s="32" t="str">
        <f t="shared" si="2"/>
        <v> </v>
      </c>
    </row>
    <row r="19" spans="1:9" ht="12.75">
      <c r="A19" s="51"/>
      <c r="B19" s="698"/>
      <c r="C19" s="484" t="s">
        <v>140</v>
      </c>
      <c r="D19" s="205"/>
      <c r="E19" s="32" t="str">
        <f t="shared" si="0"/>
        <v> </v>
      </c>
      <c r="F19" s="485"/>
      <c r="G19" s="487" t="str">
        <f t="shared" si="1"/>
        <v> </v>
      </c>
      <c r="H19" s="486"/>
      <c r="I19" s="32" t="str">
        <f t="shared" si="2"/>
        <v> </v>
      </c>
    </row>
    <row r="20" spans="1:9" ht="12.75">
      <c r="A20" s="51"/>
      <c r="B20" s="698"/>
      <c r="C20" s="484" t="s">
        <v>141</v>
      </c>
      <c r="D20" s="205"/>
      <c r="E20" s="32" t="str">
        <f t="shared" si="0"/>
        <v> </v>
      </c>
      <c r="F20" s="205"/>
      <c r="G20" s="32" t="str">
        <f t="shared" si="1"/>
        <v> </v>
      </c>
      <c r="H20" s="205"/>
      <c r="I20" s="32" t="str">
        <f t="shared" si="2"/>
        <v> </v>
      </c>
    </row>
    <row r="21" spans="1:9" ht="12.75">
      <c r="A21" s="51"/>
      <c r="B21" s="698"/>
      <c r="C21" s="484" t="s">
        <v>158</v>
      </c>
      <c r="D21" s="205"/>
      <c r="E21" s="32" t="str">
        <f t="shared" si="0"/>
        <v> </v>
      </c>
      <c r="F21" s="205"/>
      <c r="G21" s="32" t="str">
        <f t="shared" si="1"/>
        <v> </v>
      </c>
      <c r="H21" s="205"/>
      <c r="I21" s="32" t="str">
        <f t="shared" si="2"/>
        <v> </v>
      </c>
    </row>
    <row r="22" spans="1:9" ht="12.75">
      <c r="A22" s="51"/>
      <c r="B22" s="698"/>
      <c r="C22" s="484" t="s">
        <v>142</v>
      </c>
      <c r="D22" s="205"/>
      <c r="E22" s="32" t="str">
        <f t="shared" si="0"/>
        <v> </v>
      </c>
      <c r="F22" s="205"/>
      <c r="G22" s="32" t="str">
        <f t="shared" si="1"/>
        <v> </v>
      </c>
      <c r="H22" s="205"/>
      <c r="I22" s="32" t="str">
        <f t="shared" si="2"/>
        <v> </v>
      </c>
    </row>
    <row r="23" spans="1:9" ht="12.75">
      <c r="A23" s="51"/>
      <c r="B23" s="698"/>
      <c r="C23" s="484" t="s">
        <v>143</v>
      </c>
      <c r="D23" s="205"/>
      <c r="E23" s="32" t="str">
        <f t="shared" si="0"/>
        <v> </v>
      </c>
      <c r="F23" s="205"/>
      <c r="G23" s="32" t="str">
        <f t="shared" si="1"/>
        <v> </v>
      </c>
      <c r="H23" s="205"/>
      <c r="I23" s="32" t="str">
        <f t="shared" si="2"/>
        <v> </v>
      </c>
    </row>
    <row r="24" spans="1:9" ht="12.75">
      <c r="A24" s="51"/>
      <c r="B24" s="698"/>
      <c r="C24" s="484" t="s">
        <v>297</v>
      </c>
      <c r="D24" s="205"/>
      <c r="E24" s="32" t="str">
        <f t="shared" si="0"/>
        <v> </v>
      </c>
      <c r="F24" s="205"/>
      <c r="G24" s="32" t="str">
        <f t="shared" si="1"/>
        <v> </v>
      </c>
      <c r="H24" s="205"/>
      <c r="I24" s="32" t="str">
        <f t="shared" si="2"/>
        <v> </v>
      </c>
    </row>
    <row r="25" spans="1:9" ht="12.75">
      <c r="A25" s="51"/>
      <c r="B25" s="698"/>
      <c r="C25" s="484" t="s">
        <v>533</v>
      </c>
      <c r="D25" s="205"/>
      <c r="E25" s="32" t="str">
        <f t="shared" si="0"/>
        <v> </v>
      </c>
      <c r="F25" s="205"/>
      <c r="G25" s="32" t="str">
        <f t="shared" si="1"/>
        <v> </v>
      </c>
      <c r="H25" s="205"/>
      <c r="I25" s="32" t="str">
        <f t="shared" si="2"/>
        <v> </v>
      </c>
    </row>
    <row r="26" spans="1:9" ht="12.75">
      <c r="A26" s="18"/>
      <c r="B26" s="17"/>
      <c r="C26" s="484" t="s">
        <v>319</v>
      </c>
      <c r="D26" s="205"/>
      <c r="E26" s="32" t="str">
        <f t="shared" si="0"/>
        <v> </v>
      </c>
      <c r="F26" s="205"/>
      <c r="G26" s="32" t="str">
        <f t="shared" si="1"/>
        <v> </v>
      </c>
      <c r="H26" s="205"/>
      <c r="I26" s="32" t="str">
        <f t="shared" si="2"/>
        <v> </v>
      </c>
    </row>
    <row r="27" spans="1:9" ht="12.75">
      <c r="A27" s="18"/>
      <c r="B27" s="17"/>
      <c r="C27" s="484" t="s">
        <v>135</v>
      </c>
      <c r="D27" s="466"/>
      <c r="E27" s="32" t="str">
        <f t="shared" si="0"/>
        <v> </v>
      </c>
      <c r="F27" s="466"/>
      <c r="G27" s="32" t="str">
        <f t="shared" si="1"/>
        <v> </v>
      </c>
      <c r="H27" s="466"/>
      <c r="I27" s="32" t="str">
        <f t="shared" si="2"/>
        <v> </v>
      </c>
    </row>
    <row r="28" spans="1:9" ht="12.75">
      <c r="A28" s="61" t="s">
        <v>277</v>
      </c>
      <c r="B28" s="62"/>
      <c r="C28" s="483"/>
      <c r="D28" s="467">
        <f>SUM(D14:D27)</f>
        <v>0</v>
      </c>
      <c r="E28" s="34">
        <v>100</v>
      </c>
      <c r="F28" s="467">
        <f>SUM(F14:F27)</f>
        <v>0</v>
      </c>
      <c r="G28" s="34">
        <v>100</v>
      </c>
      <c r="H28" s="467">
        <f>SUM(H14:H27)</f>
        <v>0</v>
      </c>
      <c r="I28" s="34">
        <v>100</v>
      </c>
    </row>
    <row r="29" spans="1:9" ht="12.75">
      <c r="A29" s="18"/>
      <c r="B29" s="17"/>
      <c r="C29" s="146"/>
      <c r="D29" s="240"/>
      <c r="E29" s="202"/>
      <c r="F29" s="240"/>
      <c r="G29" s="202"/>
      <c r="H29" s="240"/>
      <c r="I29" s="202"/>
    </row>
    <row r="30" spans="1:9" ht="12.75">
      <c r="A30" s="1118" t="s">
        <v>279</v>
      </c>
      <c r="B30" s="1119"/>
      <c r="C30" s="1120"/>
      <c r="D30" s="68"/>
      <c r="E30" s="241"/>
      <c r="F30" s="68"/>
      <c r="G30" s="241"/>
      <c r="H30" s="68"/>
      <c r="I30" s="241"/>
    </row>
    <row r="31" spans="1:9" ht="12.75">
      <c r="A31" s="51"/>
      <c r="B31" s="698"/>
      <c r="C31" s="484" t="s">
        <v>219</v>
      </c>
      <c r="D31" s="205"/>
      <c r="E31" s="32"/>
      <c r="F31" s="205"/>
      <c r="G31" s="32"/>
      <c r="H31" s="205"/>
      <c r="I31" s="241"/>
    </row>
    <row r="32" spans="1:9" ht="12.75">
      <c r="A32" s="51"/>
      <c r="B32" s="698"/>
      <c r="C32" s="484" t="s">
        <v>144</v>
      </c>
      <c r="D32" s="205"/>
      <c r="E32" s="32"/>
      <c r="F32" s="205"/>
      <c r="G32" s="32"/>
      <c r="H32" s="205"/>
      <c r="I32" s="241"/>
    </row>
    <row r="33" spans="1:9" ht="12.75">
      <c r="A33" s="51"/>
      <c r="B33" s="698"/>
      <c r="C33" s="484" t="s">
        <v>145</v>
      </c>
      <c r="D33" s="205"/>
      <c r="E33" s="32"/>
      <c r="F33" s="205"/>
      <c r="G33" s="32"/>
      <c r="H33" s="205"/>
      <c r="I33" s="241"/>
    </row>
    <row r="34" spans="1:9" ht="12.75">
      <c r="A34" s="51"/>
      <c r="B34" s="698"/>
      <c r="C34" s="484" t="s">
        <v>146</v>
      </c>
      <c r="D34" s="205"/>
      <c r="E34" s="32"/>
      <c r="F34" s="205"/>
      <c r="G34" s="32"/>
      <c r="H34" s="205"/>
      <c r="I34" s="241"/>
    </row>
    <row r="35" spans="1:9" ht="12.75">
      <c r="A35" s="51"/>
      <c r="B35" s="698"/>
      <c r="C35" s="484" t="s">
        <v>112</v>
      </c>
      <c r="D35" s="466"/>
      <c r="E35" s="32"/>
      <c r="F35" s="466"/>
      <c r="G35" s="32"/>
      <c r="H35" s="466"/>
      <c r="I35" s="241"/>
    </row>
    <row r="36" spans="1:9" ht="12.75">
      <c r="A36" s="1139" t="s">
        <v>379</v>
      </c>
      <c r="B36" s="1140"/>
      <c r="C36" s="1141"/>
      <c r="D36" s="467">
        <f>SUM(D31:D35)</f>
        <v>0</v>
      </c>
      <c r="E36" s="34" t="str">
        <f>IF(AND(D28&lt;&gt;0,D36&gt;0),D36/D28*E28," ")</f>
        <v> </v>
      </c>
      <c r="F36" s="467">
        <f>SUM(F31:F35)</f>
        <v>0</v>
      </c>
      <c r="G36" s="34" t="str">
        <f>IF(AND(F28&lt;&gt;0,F36&gt;0),F36/F28*G28," ")</f>
        <v> </v>
      </c>
      <c r="H36" s="467">
        <f>SUM(H31:H35)</f>
        <v>0</v>
      </c>
      <c r="I36" s="34" t="str">
        <f>IF(AND(H28&lt;&gt;0,H36&gt;0),H36/H28*I28," ")</f>
        <v> </v>
      </c>
    </row>
    <row r="37" spans="1:9" ht="12.75" hidden="1">
      <c r="A37" s="1142" t="s">
        <v>390</v>
      </c>
      <c r="B37" s="1143"/>
      <c r="C37" s="1143"/>
      <c r="D37" s="726">
        <f>D52+D63</f>
        <v>0</v>
      </c>
      <c r="E37" s="176"/>
      <c r="F37" s="726">
        <f>F52+F63</f>
        <v>0</v>
      </c>
      <c r="G37" s="176"/>
      <c r="H37" s="122"/>
      <c r="I37" s="176"/>
    </row>
    <row r="38" spans="1:9" ht="12.75" hidden="1">
      <c r="A38" s="1139" t="s">
        <v>389</v>
      </c>
      <c r="B38" s="1140"/>
      <c r="C38" s="1141"/>
      <c r="D38" s="467">
        <f>D36+D37</f>
        <v>0</v>
      </c>
      <c r="E38" s="610"/>
      <c r="F38" s="467">
        <f>F36+F37</f>
        <v>0</v>
      </c>
      <c r="G38" s="610"/>
      <c r="H38" s="467">
        <f>H36+H37</f>
        <v>0</v>
      </c>
      <c r="I38" s="610"/>
    </row>
    <row r="39" spans="1:9" ht="12.75">
      <c r="A39" s="481" t="s">
        <v>294</v>
      </c>
      <c r="B39" s="699"/>
      <c r="C39" s="482"/>
      <c r="D39" s="704"/>
      <c r="E39" s="59"/>
      <c r="F39" s="704"/>
      <c r="G39" s="59"/>
      <c r="H39" s="704"/>
      <c r="I39" s="59"/>
    </row>
    <row r="40" spans="1:9" ht="12.75">
      <c r="A40" s="480" t="s">
        <v>281</v>
      </c>
      <c r="B40" s="700"/>
      <c r="C40" s="147"/>
      <c r="D40" s="137">
        <f>D28-D38</f>
        <v>0</v>
      </c>
      <c r="E40" s="127"/>
      <c r="F40" s="137">
        <f>F28-F38</f>
        <v>0</v>
      </c>
      <c r="G40" s="128"/>
      <c r="H40" s="137">
        <f>H28-H38</f>
        <v>0</v>
      </c>
      <c r="I40" s="128"/>
    </row>
    <row r="41" spans="1:9" ht="12.75">
      <c r="A41" s="732">
        <f>IF(AND(D52&gt;0,D63&gt;0),"Achtung: Gründerzuschuss und ALG II können nicht gleichzeitig beantragt werden","")</f>
      </c>
      <c r="B41" s="701"/>
      <c r="C41" s="702"/>
      <c r="D41" s="703"/>
      <c r="E41" s="142"/>
      <c r="F41" s="703"/>
      <c r="G41" s="142"/>
      <c r="H41" s="703"/>
      <c r="I41" s="142"/>
    </row>
    <row r="42" spans="1:9" ht="12.75" hidden="1">
      <c r="A42" s="732"/>
      <c r="B42" s="701"/>
      <c r="C42" s="702"/>
      <c r="D42" s="703"/>
      <c r="E42" s="142"/>
      <c r="F42" s="703"/>
      <c r="G42" s="142"/>
      <c r="H42" s="703"/>
      <c r="I42" s="142"/>
    </row>
    <row r="43" spans="1:9" ht="12.75" hidden="1">
      <c r="A43" s="732"/>
      <c r="B43" s="701"/>
      <c r="C43" s="702"/>
      <c r="D43" s="703"/>
      <c r="E43" s="142"/>
      <c r="F43" s="703"/>
      <c r="G43" s="142"/>
      <c r="H43" s="703"/>
      <c r="I43" s="142"/>
    </row>
    <row r="44" ht="12.75" hidden="1">
      <c r="A44" s="148" t="s">
        <v>383</v>
      </c>
    </row>
    <row r="45" spans="1:7" ht="12.75" hidden="1">
      <c r="A45" s="705" t="s">
        <v>372</v>
      </c>
      <c r="B45" s="706"/>
      <c r="C45" s="465"/>
      <c r="D45" s="130" t="s">
        <v>48</v>
      </c>
      <c r="E45" s="10"/>
      <c r="F45" s="130" t="s">
        <v>49</v>
      </c>
      <c r="G45" s="10"/>
    </row>
    <row r="46" spans="1:7" ht="12.75" hidden="1">
      <c r="A46" s="16"/>
      <c r="B46" s="143"/>
      <c r="C46" s="118"/>
      <c r="D46" s="46" t="s">
        <v>55</v>
      </c>
      <c r="E46" s="48"/>
      <c r="F46" s="46" t="s">
        <v>55</v>
      </c>
      <c r="G46" s="48"/>
    </row>
    <row r="47" spans="1:7" ht="12" customHeight="1" hidden="1">
      <c r="A47" s="123" t="s">
        <v>373</v>
      </c>
      <c r="B47" s="721" t="s">
        <v>371</v>
      </c>
      <c r="C47" s="722">
        <v>6</v>
      </c>
      <c r="D47" s="470"/>
      <c r="E47" s="136"/>
      <c r="F47" s="136"/>
      <c r="G47" s="136"/>
    </row>
    <row r="48" spans="1:7" ht="12" customHeight="1" hidden="1">
      <c r="A48" s="18"/>
      <c r="B48" s="707" t="s">
        <v>375</v>
      </c>
      <c r="C48" s="724"/>
      <c r="D48" s="470">
        <f>C48*C47</f>
        <v>0</v>
      </c>
      <c r="E48" s="136"/>
      <c r="F48" s="136"/>
      <c r="G48" s="136"/>
    </row>
    <row r="49" spans="1:7" ht="12.75" hidden="1">
      <c r="A49" s="18"/>
      <c r="B49" s="707" t="s">
        <v>376</v>
      </c>
      <c r="C49" s="723">
        <v>300</v>
      </c>
      <c r="D49" s="470">
        <f>IF(C48=0,0,C49*C47)</f>
        <v>0</v>
      </c>
      <c r="E49" s="136"/>
      <c r="F49" s="136"/>
      <c r="G49" s="136"/>
    </row>
    <row r="50" spans="1:7" ht="12.75" hidden="1">
      <c r="A50" s="123" t="s">
        <v>374</v>
      </c>
      <c r="B50" s="721" t="s">
        <v>371</v>
      </c>
      <c r="C50" s="722">
        <v>9</v>
      </c>
      <c r="D50" s="470"/>
      <c r="E50" s="136"/>
      <c r="F50" s="136"/>
      <c r="G50" s="136"/>
    </row>
    <row r="51" spans="1:7" ht="12.75" hidden="1">
      <c r="A51" s="16"/>
      <c r="B51" s="719" t="s">
        <v>395</v>
      </c>
      <c r="C51" s="724"/>
      <c r="D51" s="470">
        <f>IF(C48=0,0,(C50-3)*C51)</f>
        <v>0</v>
      </c>
      <c r="E51" s="136"/>
      <c r="F51" s="136">
        <f>IF(C48=0,0,3*C51)</f>
        <v>0</v>
      </c>
      <c r="G51" s="136"/>
    </row>
    <row r="52" spans="1:7" ht="12.75" hidden="1">
      <c r="A52" s="16"/>
      <c r="B52" s="700"/>
      <c r="C52" s="708" t="s">
        <v>377</v>
      </c>
      <c r="D52" s="467">
        <f>D48+D49+D51</f>
        <v>0</v>
      </c>
      <c r="E52" s="467"/>
      <c r="F52" s="467">
        <f>F49+F51</f>
        <v>0</v>
      </c>
      <c r="G52" s="467"/>
    </row>
    <row r="53" spans="1:11" ht="12.75" hidden="1">
      <c r="A53" s="720"/>
      <c r="B53" s="17"/>
      <c r="C53" s="484"/>
      <c r="D53" s="733"/>
      <c r="E53" s="733"/>
      <c r="F53" s="733"/>
      <c r="G53" s="470"/>
      <c r="K53" s="484"/>
    </row>
    <row r="54" spans="1:11" ht="12.75" hidden="1">
      <c r="A54" s="731" t="s">
        <v>386</v>
      </c>
      <c r="B54" s="730"/>
      <c r="C54" s="465"/>
      <c r="D54" s="711" t="s">
        <v>48</v>
      </c>
      <c r="E54" s="712"/>
      <c r="F54" s="711" t="s">
        <v>49</v>
      </c>
      <c r="G54" s="712"/>
      <c r="K54" s="484"/>
    </row>
    <row r="55" spans="1:11" ht="12.75" hidden="1">
      <c r="A55" s="16"/>
      <c r="B55" s="143"/>
      <c r="C55" s="118"/>
      <c r="D55" s="713" t="s">
        <v>55</v>
      </c>
      <c r="E55" s="48"/>
      <c r="F55" s="713" t="s">
        <v>55</v>
      </c>
      <c r="G55" s="48"/>
      <c r="K55" s="484"/>
    </row>
    <row r="56" spans="1:11" ht="12.75" hidden="1">
      <c r="A56" s="727" t="s">
        <v>384</v>
      </c>
      <c r="B56" s="721" t="s">
        <v>371</v>
      </c>
      <c r="C56" s="694">
        <v>6</v>
      </c>
      <c r="D56" s="704"/>
      <c r="E56" s="704"/>
      <c r="F56" s="704"/>
      <c r="G56" s="714"/>
      <c r="J56" s="484"/>
      <c r="K56" s="484"/>
    </row>
    <row r="57" spans="1:10" ht="12.75" hidden="1">
      <c r="A57" s="1144" t="s">
        <v>382</v>
      </c>
      <c r="B57" s="1145"/>
      <c r="C57" s="728"/>
      <c r="D57" s="136"/>
      <c r="E57" s="136"/>
      <c r="F57" s="136"/>
      <c r="G57" s="725"/>
      <c r="H57" s="757">
        <f>IF(OR(C57="",C57=0,C57=6),"","   überprüfe Eintragung!")</f>
      </c>
      <c r="J57" s="484"/>
    </row>
    <row r="58" spans="1:10" ht="12.75" hidden="1">
      <c r="A58" s="1146" t="s">
        <v>387</v>
      </c>
      <c r="B58" s="1147"/>
      <c r="C58" s="728"/>
      <c r="D58" s="136">
        <f>C56*C58+C57*C58</f>
        <v>0</v>
      </c>
      <c r="E58" s="136"/>
      <c r="F58" s="136"/>
      <c r="G58" s="136"/>
      <c r="J58" s="484"/>
    </row>
    <row r="59" spans="1:7" ht="12.75" hidden="1">
      <c r="A59" s="18" t="s">
        <v>385</v>
      </c>
      <c r="B59" s="17"/>
      <c r="C59" s="694"/>
      <c r="D59" s="136"/>
      <c r="E59" s="136"/>
      <c r="F59" s="136"/>
      <c r="G59" s="136"/>
    </row>
    <row r="60" spans="1:8" ht="12.75" hidden="1">
      <c r="A60" s="1144" t="s">
        <v>380</v>
      </c>
      <c r="B60" s="1145"/>
      <c r="C60" s="728"/>
      <c r="D60" s="136"/>
      <c r="E60" s="136"/>
      <c r="F60" s="136"/>
      <c r="G60" s="136"/>
      <c r="H60" s="757">
        <f>IF(OR(C60="",C60=0,C60=6,C60=12),"","   überprüfe Eintragung!")</f>
      </c>
    </row>
    <row r="61" spans="1:7" ht="12.75" hidden="1">
      <c r="A61" s="1144" t="s">
        <v>381</v>
      </c>
      <c r="B61" s="1145"/>
      <c r="C61" s="729">
        <v>0.34</v>
      </c>
      <c r="D61" s="136"/>
      <c r="E61" s="136"/>
      <c r="F61" s="136"/>
      <c r="G61" s="136"/>
    </row>
    <row r="62" spans="1:7" ht="12.75" hidden="1">
      <c r="A62" s="1146" t="s">
        <v>388</v>
      </c>
      <c r="B62" s="1148"/>
      <c r="C62" s="718">
        <f>IF(C60&gt;0,C58*(1-C61),0)</f>
        <v>0</v>
      </c>
      <c r="D62" s="126"/>
      <c r="E62" s="126"/>
      <c r="F62" s="126">
        <f>C60*C62</f>
        <v>0</v>
      </c>
      <c r="G62" s="126"/>
    </row>
    <row r="63" spans="1:7" ht="12.75" hidden="1">
      <c r="A63" s="177"/>
      <c r="B63" s="709"/>
      <c r="C63" s="710" t="s">
        <v>378</v>
      </c>
      <c r="D63" s="467">
        <f>D58</f>
        <v>0</v>
      </c>
      <c r="E63" s="467"/>
      <c r="F63" s="467">
        <f>F59+F62</f>
        <v>0</v>
      </c>
      <c r="G63" s="467"/>
    </row>
    <row r="64" ht="12.75">
      <c r="A64" s="732">
        <f>IF(AND(D52&gt;0,D63&gt;0),"Achtung: Gründerzuschuss und ALG II können nicht gleichzeitig beantragt werden","")</f>
      </c>
    </row>
    <row r="65" ht="12.75"/>
    <row r="66" ht="12.75"/>
    <row r="67" spans="1:9" ht="12.75">
      <c r="A67" s="697"/>
      <c r="B67" s="697"/>
      <c r="C67" s="715"/>
      <c r="D67" s="17"/>
      <c r="E67" s="17"/>
      <c r="F67" s="17"/>
      <c r="G67" s="17"/>
      <c r="H67" s="17"/>
      <c r="I67" s="17"/>
    </row>
    <row r="68" spans="1:9" ht="12.75">
      <c r="A68" s="17"/>
      <c r="B68" s="17"/>
      <c r="C68" s="1138"/>
      <c r="D68" s="1138"/>
      <c r="E68" s="1138"/>
      <c r="F68" s="1138"/>
      <c r="G68" s="1138"/>
      <c r="H68" s="1138"/>
      <c r="I68" s="1138"/>
    </row>
    <row r="69" spans="1:9" ht="12.75">
      <c r="A69" s="17"/>
      <c r="B69" s="17"/>
      <c r="C69" s="716"/>
      <c r="E69" s="716"/>
      <c r="F69" s="716"/>
      <c r="G69" s="716"/>
      <c r="H69" s="716"/>
      <c r="I69" s="716"/>
    </row>
    <row r="70" spans="1:9" ht="12.75">
      <c r="A70" s="17"/>
      <c r="B70" s="17"/>
      <c r="C70" s="505"/>
      <c r="D70" s="717"/>
      <c r="E70" s="717"/>
      <c r="F70" s="717"/>
      <c r="G70" s="717"/>
      <c r="H70" s="717"/>
      <c r="I70" s="717"/>
    </row>
    <row r="71" spans="1:9" ht="12.75">
      <c r="A71" s="17"/>
      <c r="B71" s="694"/>
      <c r="C71" s="716"/>
      <c r="D71" s="716"/>
      <c r="E71" s="716"/>
      <c r="F71" s="716"/>
      <c r="G71" s="716"/>
      <c r="H71" s="716"/>
      <c r="I71" s="505"/>
    </row>
    <row r="72" spans="1:9" ht="12.75">
      <c r="A72" s="17"/>
      <c r="B72" s="518"/>
      <c r="C72" s="716"/>
      <c r="D72" s="716"/>
      <c r="E72" s="716"/>
      <c r="F72" s="716"/>
      <c r="G72" s="716"/>
      <c r="H72" s="716"/>
      <c r="I72" s="695"/>
    </row>
    <row r="73" spans="1:9" ht="12.75">
      <c r="A73" s="17"/>
      <c r="B73" s="696"/>
      <c r="C73" s="716"/>
      <c r="D73" s="716"/>
      <c r="E73" s="716"/>
      <c r="F73" s="716"/>
      <c r="G73" s="716"/>
      <c r="H73" s="716"/>
      <c r="I73" s="716"/>
    </row>
    <row r="74" spans="1:9" ht="12.75">
      <c r="A74" s="484"/>
      <c r="B74" s="484"/>
      <c r="C74" s="716"/>
      <c r="D74" s="716"/>
      <c r="E74" s="716"/>
      <c r="F74" s="716"/>
      <c r="G74" s="716"/>
      <c r="H74" s="716"/>
      <c r="I74" s="716"/>
    </row>
    <row r="75" spans="1:9" ht="12.75">
      <c r="A75" s="17"/>
      <c r="B75" s="17"/>
      <c r="C75" s="716"/>
      <c r="D75" s="716"/>
      <c r="E75" s="716"/>
      <c r="F75" s="716"/>
      <c r="G75" s="716"/>
      <c r="H75" s="716"/>
      <c r="I75" s="505"/>
    </row>
    <row r="82" ht="12.75"/>
    <row r="83" ht="12.75"/>
    <row r="84" ht="12.75"/>
    <row r="85" ht="12.75"/>
  </sheetData>
  <sheetProtection sheet="1"/>
  <mergeCells count="22">
    <mergeCell ref="C68:G68"/>
    <mergeCell ref="H68:I68"/>
    <mergeCell ref="A38:C38"/>
    <mergeCell ref="A36:C36"/>
    <mergeCell ref="A37:C37"/>
    <mergeCell ref="A57:B57"/>
    <mergeCell ref="A58:B58"/>
    <mergeCell ref="A60:B60"/>
    <mergeCell ref="A61:B61"/>
    <mergeCell ref="A62:B62"/>
    <mergeCell ref="D5:E5"/>
    <mergeCell ref="F5:G5"/>
    <mergeCell ref="F7:G7"/>
    <mergeCell ref="H5:I5"/>
    <mergeCell ref="H7:I7"/>
    <mergeCell ref="H6:I6"/>
    <mergeCell ref="A30:C30"/>
    <mergeCell ref="D6:E6"/>
    <mergeCell ref="F6:G6"/>
    <mergeCell ref="A6:C7"/>
    <mergeCell ref="A10:C11"/>
    <mergeCell ref="D7:E7"/>
  </mergeCells>
  <conditionalFormatting sqref="C51">
    <cfRule type="cellIs" priority="1" dxfId="0" operator="greaterThan" stopIfTrue="1">
      <formula>300</formula>
    </cfRule>
  </conditionalFormatting>
  <printOptions horizontalCentered="1"/>
  <pageMargins left="0.7874015748031497" right="0.11811023622047245" top="0.3937007874015748" bottom="0" header="0.5118110236220472" footer="0.5118110236220472"/>
  <pageSetup blackAndWhite="1" firstPageNumber="6" useFirstPageNumber="1" fitToHeight="1" fitToWidth="1" horizontalDpi="1200" verticalDpi="1200" orientation="landscape" paperSize="9" r:id="rId3"/>
  <headerFooter alignWithMargins="0">
    <oddFooter>&amp;L&amp;D</oddFooter>
  </headerFooter>
  <legacyDrawing r:id="rId2"/>
</worksheet>
</file>

<file path=xl/worksheets/sheet12.xml><?xml version="1.0" encoding="utf-8"?>
<worksheet xmlns="http://schemas.openxmlformats.org/spreadsheetml/2006/main" xmlns:r="http://schemas.openxmlformats.org/officeDocument/2006/relationships">
  <sheetPr codeName="Tabelle10"/>
  <dimension ref="A1:Q138"/>
  <sheetViews>
    <sheetView showGridLines="0" zoomScale="70" zoomScaleNormal="70" zoomScalePageLayoutView="0" workbookViewId="0" topLeftCell="A1">
      <selection activeCell="E15" sqref="E15"/>
    </sheetView>
  </sheetViews>
  <sheetFormatPr defaultColWidth="11.421875" defaultRowHeight="12.75"/>
  <cols>
    <col min="1" max="1" width="37.8515625" style="209" customWidth="1"/>
    <col min="2" max="2" width="5.28125" style="209" customWidth="1"/>
    <col min="3" max="3" width="8.421875" style="209" customWidth="1"/>
    <col min="4" max="4" width="12.57421875" style="209" customWidth="1"/>
    <col min="5" max="5" width="8.7109375" style="209" customWidth="1"/>
    <col min="6" max="6" width="11.28125" style="209" customWidth="1"/>
    <col min="7" max="7" width="8.28125" style="209" customWidth="1"/>
    <col min="8" max="8" width="11.140625" style="209" customWidth="1"/>
    <col min="9" max="9" width="10.57421875" style="209" customWidth="1"/>
    <col min="10" max="10" width="5.7109375" style="209" customWidth="1"/>
    <col min="11" max="11" width="8.7109375" style="209" customWidth="1"/>
    <col min="12" max="12" width="5.28125" style="209" customWidth="1"/>
    <col min="13" max="13" width="12.00390625" style="209" customWidth="1"/>
    <col min="14" max="14" width="13.7109375" style="209" customWidth="1"/>
    <col min="15" max="15" width="5.7109375" style="209" customWidth="1"/>
    <col min="16" max="16" width="8.7109375" style="209" customWidth="1"/>
    <col min="17" max="17" width="6.00390625" style="209" customWidth="1"/>
    <col min="18" max="16384" width="11.421875" style="209" customWidth="1"/>
  </cols>
  <sheetData>
    <row r="1" ht="18">
      <c r="A1" s="693" t="str">
        <f>CONCATENATE("Mindesumsatz und Umsatzplanungen des Unternehmens:  ",Startseite!C14)</f>
        <v>Mindesumsatz und Umsatzplanungen des Unternehmens:  </v>
      </c>
    </row>
    <row r="2" spans="1:16" ht="18">
      <c r="A2" s="247"/>
      <c r="J2" s="252"/>
      <c r="K2" s="252"/>
      <c r="L2" s="252"/>
      <c r="M2" s="252"/>
      <c r="N2" s="252"/>
      <c r="O2" s="252"/>
      <c r="P2" s="252"/>
    </row>
    <row r="3" spans="1:17" ht="18">
      <c r="A3" s="619" t="s">
        <v>254</v>
      </c>
      <c r="B3" s="110"/>
      <c r="C3" s="110"/>
      <c r="D3" s="110"/>
      <c r="E3" s="111"/>
      <c r="F3" s="7"/>
      <c r="G3" s="7"/>
      <c r="H3" s="7"/>
      <c r="J3" s="461"/>
      <c r="K3" s="458"/>
      <c r="L3" s="459"/>
      <c r="M3" s="459"/>
      <c r="N3" s="459"/>
      <c r="O3" s="459"/>
      <c r="P3" s="614"/>
      <c r="Q3" s="252"/>
    </row>
    <row r="4" spans="1:17" ht="18">
      <c r="A4" s="6"/>
      <c r="B4" s="110"/>
      <c r="C4" s="110"/>
      <c r="D4" s="110"/>
      <c r="E4" s="111"/>
      <c r="F4" s="7"/>
      <c r="G4" s="7"/>
      <c r="H4" s="7"/>
      <c r="K4" s="460" t="s">
        <v>271</v>
      </c>
      <c r="L4" s="461"/>
      <c r="M4" s="461"/>
      <c r="N4" s="461"/>
      <c r="O4" s="461"/>
      <c r="P4" s="615"/>
      <c r="Q4" s="252"/>
    </row>
    <row r="5" spans="1:17" ht="12.75">
      <c r="A5" s="148" t="s">
        <v>152</v>
      </c>
      <c r="B5" s="7"/>
      <c r="C5" s="7"/>
      <c r="D5" s="7"/>
      <c r="E5" s="7"/>
      <c r="F5" s="7"/>
      <c r="G5" s="7"/>
      <c r="H5" s="7"/>
      <c r="I5" s="297"/>
      <c r="J5" s="461"/>
      <c r="K5" s="462"/>
      <c r="L5" s="461"/>
      <c r="M5" s="461"/>
      <c r="N5" s="461"/>
      <c r="O5" s="461"/>
      <c r="P5" s="615"/>
      <c r="Q5" s="252"/>
    </row>
    <row r="6" spans="1:17" ht="12.75">
      <c r="A6" s="450"/>
      <c r="B6" s="441"/>
      <c r="C6" s="440"/>
      <c r="D6" s="130" t="s">
        <v>48</v>
      </c>
      <c r="E6" s="10"/>
      <c r="F6" s="130" t="s">
        <v>49</v>
      </c>
      <c r="G6" s="10"/>
      <c r="H6" s="130" t="s">
        <v>50</v>
      </c>
      <c r="I6" s="391"/>
      <c r="J6" s="462"/>
      <c r="K6" s="463" t="s">
        <v>275</v>
      </c>
      <c r="L6" s="461"/>
      <c r="M6" s="461"/>
      <c r="N6" s="464" t="s">
        <v>272</v>
      </c>
      <c r="O6" s="461"/>
      <c r="P6" s="615"/>
      <c r="Q6" s="252"/>
    </row>
    <row r="7" spans="1:17" ht="12.75">
      <c r="A7" s="445" t="s">
        <v>0</v>
      </c>
      <c r="B7" s="451"/>
      <c r="C7" s="438"/>
      <c r="D7" s="117" t="s">
        <v>55</v>
      </c>
      <c r="E7" s="131" t="s">
        <v>1</v>
      </c>
      <c r="F7" s="117" t="s">
        <v>55</v>
      </c>
      <c r="G7" s="131" t="s">
        <v>1</v>
      </c>
      <c r="H7" s="443" t="s">
        <v>55</v>
      </c>
      <c r="I7" s="117" t="s">
        <v>1</v>
      </c>
      <c r="J7" s="457"/>
      <c r="K7" s="463"/>
      <c r="L7" s="461"/>
      <c r="M7" s="252"/>
      <c r="N7" s="464" t="s">
        <v>273</v>
      </c>
      <c r="O7" s="461"/>
      <c r="P7" s="615"/>
      <c r="Q7" s="252"/>
    </row>
    <row r="8" spans="1:17" ht="12.75">
      <c r="A8" s="455"/>
      <c r="B8" s="452"/>
      <c r="C8" s="439"/>
      <c r="D8" s="68"/>
      <c r="E8" s="118"/>
      <c r="F8" s="68"/>
      <c r="G8" s="118"/>
      <c r="H8" s="456"/>
      <c r="I8" s="241"/>
      <c r="J8" s="462"/>
      <c r="K8" s="463"/>
      <c r="L8" s="461"/>
      <c r="M8" s="461"/>
      <c r="N8" s="252"/>
      <c r="O8" s="461"/>
      <c r="P8" s="615"/>
      <c r="Q8" s="252"/>
    </row>
    <row r="9" spans="1:17" ht="12.75">
      <c r="A9" s="453" t="s">
        <v>340</v>
      </c>
      <c r="B9" s="441"/>
      <c r="C9" s="440"/>
      <c r="D9" s="490">
        <f>IF(OR(Startseite!$A35=Startseite!$A44,Startseite!$A35=Startseite!$A45,Startseite!$A35=Startseite!$A46),0,IF(Unternehmerlohn!D7&gt;=Unternehmerlohn!D40,Unternehmerlohn!D7,Unternehmerlohn!D40))</f>
        <v>0</v>
      </c>
      <c r="E9" s="396">
        <f>IF(D$13=0,"",(D9/D$16*100))</f>
      </c>
      <c r="F9" s="490">
        <f>IF(OR(Startseite!$A35=Startseite!$A44,Startseite!$A35=Startseite!$A45,Startseite!$A35=Startseite!$A46),0,IF(Unternehmerlohn!F7&gt;=Unternehmerlohn!F40,Unternehmerlohn!F7,Unternehmerlohn!F40))</f>
        <v>0</v>
      </c>
      <c r="G9" s="396">
        <f>IF(F$13=0,"",(F9/F$16*100))</f>
      </c>
      <c r="H9" s="490">
        <f>IF(OR(Startseite!$A35=Startseite!$A44,Startseite!$A35=Startseite!$A45,Startseite!$A35=Startseite!$A46),0,IF(Unternehmerlohn!H7&gt;=Unternehmerlohn!H40,Unternehmerlohn!H7,Unternehmerlohn!H40))</f>
        <v>0</v>
      </c>
      <c r="I9" s="499">
        <f>IF(H$13=0,"",(H9/H$16*100))</f>
      </c>
      <c r="J9" s="461"/>
      <c r="K9" s="463"/>
      <c r="L9" s="461"/>
      <c r="M9" s="461"/>
      <c r="N9" s="461"/>
      <c r="O9" s="461"/>
      <c r="P9" s="615"/>
      <c r="Q9" s="252"/>
    </row>
    <row r="10" spans="1:17" ht="12.75">
      <c r="A10" s="601"/>
      <c r="B10" s="451"/>
      <c r="C10" s="438"/>
      <c r="D10" s="491"/>
      <c r="E10" s="495"/>
      <c r="F10" s="491"/>
      <c r="G10" s="495"/>
      <c r="H10" s="493"/>
      <c r="I10" s="500"/>
      <c r="J10" s="461"/>
      <c r="K10" s="463" t="s">
        <v>342</v>
      </c>
      <c r="L10" s="461"/>
      <c r="M10" s="461"/>
      <c r="N10" s="461"/>
      <c r="O10" s="461"/>
      <c r="P10" s="615"/>
      <c r="Q10" s="252"/>
    </row>
    <row r="11" spans="1:17" ht="12.75">
      <c r="A11" s="446" t="s">
        <v>147</v>
      </c>
      <c r="B11" s="451"/>
      <c r="C11" s="438"/>
      <c r="D11" s="491">
        <f>Rentabilität!C21</f>
        <v>0</v>
      </c>
      <c r="E11" s="495">
        <f>IF(D$13=0,"",(D11/D$16*100))</f>
      </c>
      <c r="F11" s="491">
        <f>Rentabilität!E21</f>
        <v>0</v>
      </c>
      <c r="G11" s="495">
        <f>IF(F$13=0,"",(F11/F$16*100))</f>
      </c>
      <c r="H11" s="493">
        <f>Rentabilität!G21</f>
        <v>0</v>
      </c>
      <c r="I11" s="500">
        <f>IF(H$13=0,"",(H11/H$16*100))</f>
      </c>
      <c r="J11" s="252"/>
      <c r="K11" s="463"/>
      <c r="L11" s="461"/>
      <c r="M11" s="461"/>
      <c r="N11" s="464" t="s">
        <v>356</v>
      </c>
      <c r="O11" s="461"/>
      <c r="P11" s="615"/>
      <c r="Q11" s="252"/>
    </row>
    <row r="12" spans="1:17" ht="12.75">
      <c r="A12" s="454" t="s">
        <v>148</v>
      </c>
      <c r="B12" s="452"/>
      <c r="C12" s="439"/>
      <c r="D12" s="492">
        <f>Rentabilität!C23</f>
        <v>0</v>
      </c>
      <c r="E12" s="282">
        <f>IF(D$13=0,"",(D12/D$16*100))</f>
      </c>
      <c r="F12" s="492">
        <f>Rentabilität!E23</f>
        <v>0</v>
      </c>
      <c r="G12" s="498">
        <f>IF(F$13=0,"",(F12/F$16*100))</f>
      </c>
      <c r="H12" s="494">
        <f>Rentabilität!G23</f>
        <v>0</v>
      </c>
      <c r="I12" s="498">
        <f>IF(H$13=0,"",(H12/H$16*100))</f>
      </c>
      <c r="J12" s="461"/>
      <c r="K12" s="463"/>
      <c r="L12" s="461"/>
      <c r="M12" s="461"/>
      <c r="N12" s="252"/>
      <c r="O12" s="461"/>
      <c r="P12" s="615"/>
      <c r="Q12" s="252"/>
    </row>
    <row r="13" spans="1:17" ht="12.75">
      <c r="A13" s="489" t="s">
        <v>149</v>
      </c>
      <c r="B13" s="441"/>
      <c r="C13" s="440"/>
      <c r="D13" s="245">
        <f>D9+D11+D12</f>
        <v>0</v>
      </c>
      <c r="E13" s="496">
        <f>IF(D$16=0,0,(100-E15))</f>
        <v>0</v>
      </c>
      <c r="F13" s="245">
        <f>F9+F11+F12</f>
        <v>0</v>
      </c>
      <c r="G13" s="496">
        <f>IF(F$16=0,"",(100-G15))</f>
      </c>
      <c r="H13" s="245">
        <f>H9+H11+H12</f>
        <v>0</v>
      </c>
      <c r="I13" s="501">
        <f>IF(H$16=0,"",(100-I15))</f>
      </c>
      <c r="J13" s="461"/>
      <c r="K13" s="463"/>
      <c r="L13" s="461"/>
      <c r="M13" s="461"/>
      <c r="N13" s="461"/>
      <c r="O13" s="461"/>
      <c r="P13" s="615"/>
      <c r="Q13" s="252"/>
    </row>
    <row r="14" spans="1:17" ht="12.75">
      <c r="A14" s="447"/>
      <c r="B14" s="451"/>
      <c r="C14" s="438"/>
      <c r="D14" s="241"/>
      <c r="E14" s="495"/>
      <c r="F14" s="241"/>
      <c r="G14" s="495"/>
      <c r="H14" s="241"/>
      <c r="I14" s="495"/>
      <c r="J14" s="461"/>
      <c r="K14" s="463" t="s">
        <v>276</v>
      </c>
      <c r="L14" s="461"/>
      <c r="M14" s="461"/>
      <c r="N14" s="464" t="s">
        <v>274</v>
      </c>
      <c r="O14" s="461"/>
      <c r="P14" s="615"/>
      <c r="Q14" s="252"/>
    </row>
    <row r="15" spans="1:17" ht="12.75">
      <c r="A15" s="488" t="s">
        <v>150</v>
      </c>
      <c r="B15" s="451"/>
      <c r="C15" s="438"/>
      <c r="D15" s="136">
        <f>IF(D13=0,"",ROUND(D13/E13*E15,-1))</f>
      </c>
      <c r="E15" s="394"/>
      <c r="F15" s="136">
        <f>IF(F13=0,"",ROUND(F13/G13*G15,-1))</f>
      </c>
      <c r="G15" s="394">
        <v>0</v>
      </c>
      <c r="H15" s="136">
        <f>IF(H13=0,"",ROUND(H13/I13*I15,-1))</f>
      </c>
      <c r="I15" s="394">
        <v>0</v>
      </c>
      <c r="J15" s="252"/>
      <c r="K15" s="462"/>
      <c r="L15" s="461"/>
      <c r="M15" s="461"/>
      <c r="N15" s="252"/>
      <c r="O15" s="461"/>
      <c r="P15" s="615"/>
      <c r="Q15" s="252"/>
    </row>
    <row r="16" spans="1:17" ht="16.5" thickBot="1">
      <c r="A16" s="448" t="s">
        <v>280</v>
      </c>
      <c r="B16" s="449"/>
      <c r="C16" s="444"/>
      <c r="D16" s="208">
        <f>ROUND(D13*100/(100-E15),-2)</f>
        <v>0</v>
      </c>
      <c r="E16" s="497"/>
      <c r="F16" s="208">
        <f>ROUND(F13*100/(100-G15),-2)</f>
        <v>0</v>
      </c>
      <c r="G16" s="497">
        <v>100</v>
      </c>
      <c r="H16" s="208">
        <f>ROUND(H13*100/(100-I15),-2)</f>
        <v>0</v>
      </c>
      <c r="I16" s="497">
        <v>100</v>
      </c>
      <c r="J16" s="461"/>
      <c r="K16" s="616"/>
      <c r="L16" s="617"/>
      <c r="M16" s="617"/>
      <c r="N16" s="617"/>
      <c r="O16" s="617"/>
      <c r="P16" s="618"/>
      <c r="Q16" s="252"/>
    </row>
    <row r="17" spans="11:17" ht="13.5" thickTop="1">
      <c r="K17" s="252"/>
      <c r="L17" s="252"/>
      <c r="M17" s="252"/>
      <c r="N17" s="252"/>
      <c r="O17" s="252"/>
      <c r="P17" s="252"/>
      <c r="Q17" s="252"/>
    </row>
    <row r="18" spans="11:17" ht="12.75">
      <c r="K18" s="252"/>
      <c r="L18" s="252"/>
      <c r="M18" s="252"/>
      <c r="N18" s="252"/>
      <c r="O18" s="252"/>
      <c r="P18" s="252"/>
      <c r="Q18" s="252"/>
    </row>
    <row r="19" ht="12.75"/>
    <row r="20" ht="12.75"/>
    <row r="21" ht="12.75"/>
    <row r="22" ht="18">
      <c r="A22" s="247" t="str">
        <f>CONCATENATE("Kapazitätsorientierte Umsatzberechnung des Unternehmens:  ",Startseite!C14)</f>
        <v>Kapazitätsorientierte Umsatzberechnung des Unternehmens:  </v>
      </c>
    </row>
    <row r="23" ht="13.5" thickBot="1"/>
    <row r="24" spans="1:16" ht="13.5" thickTop="1">
      <c r="A24" s="248"/>
      <c r="B24" s="249"/>
      <c r="C24" s="249"/>
      <c r="D24" s="249"/>
      <c r="E24" s="249"/>
      <c r="F24" s="249"/>
      <c r="G24" s="249"/>
      <c r="H24" s="249"/>
      <c r="I24" s="249"/>
      <c r="J24" s="249"/>
      <c r="K24" s="249"/>
      <c r="L24" s="249"/>
      <c r="M24" s="249"/>
      <c r="N24" s="249"/>
      <c r="O24" s="249"/>
      <c r="P24" s="250"/>
    </row>
    <row r="25" spans="1:16" ht="13.5" thickBot="1">
      <c r="A25" s="251"/>
      <c r="B25" s="1207" t="s">
        <v>181</v>
      </c>
      <c r="C25" s="1207"/>
      <c r="D25" s="1207"/>
      <c r="E25" s="1207"/>
      <c r="F25" s="1209"/>
      <c r="G25" s="1206" t="s">
        <v>182</v>
      </c>
      <c r="H25" s="1207"/>
      <c r="I25" s="1207"/>
      <c r="J25" s="1207"/>
      <c r="K25" s="1209"/>
      <c r="L25" s="1206" t="s">
        <v>183</v>
      </c>
      <c r="M25" s="1207"/>
      <c r="N25" s="1207"/>
      <c r="O25" s="1207"/>
      <c r="P25" s="1208"/>
    </row>
    <row r="26" spans="1:16" ht="13.5" thickBot="1">
      <c r="A26" s="262" t="s">
        <v>0</v>
      </c>
      <c r="B26" s="552" t="s">
        <v>159</v>
      </c>
      <c r="C26" s="552" t="s">
        <v>155</v>
      </c>
      <c r="D26" s="552" t="s">
        <v>184</v>
      </c>
      <c r="E26" s="552" t="s">
        <v>1</v>
      </c>
      <c r="F26" s="553" t="s">
        <v>55</v>
      </c>
      <c r="G26" s="552" t="s">
        <v>159</v>
      </c>
      <c r="H26" s="552" t="s">
        <v>155</v>
      </c>
      <c r="I26" s="552" t="s">
        <v>184</v>
      </c>
      <c r="J26" s="552" t="s">
        <v>1</v>
      </c>
      <c r="K26" s="553" t="s">
        <v>55</v>
      </c>
      <c r="L26" s="552" t="s">
        <v>159</v>
      </c>
      <c r="M26" s="552" t="s">
        <v>155</v>
      </c>
      <c r="N26" s="552" t="s">
        <v>184</v>
      </c>
      <c r="O26" s="552" t="s">
        <v>1</v>
      </c>
      <c r="P26" s="554" t="s">
        <v>55</v>
      </c>
    </row>
    <row r="27" spans="1:16" ht="12.75">
      <c r="A27" s="263" t="s">
        <v>160</v>
      </c>
      <c r="B27" s="264"/>
      <c r="C27" s="206"/>
      <c r="D27" s="264">
        <f>52*C27</f>
        <v>0</v>
      </c>
      <c r="E27" s="264"/>
      <c r="F27" s="271"/>
      <c r="G27" s="264"/>
      <c r="H27" s="206"/>
      <c r="I27" s="264">
        <f>52*H27</f>
        <v>0</v>
      </c>
      <c r="J27" s="264"/>
      <c r="K27" s="271"/>
      <c r="L27" s="264"/>
      <c r="M27" s="206"/>
      <c r="N27" s="264">
        <f>52*M27</f>
        <v>0</v>
      </c>
      <c r="O27" s="264"/>
      <c r="P27" s="273"/>
    </row>
    <row r="28" spans="1:16" ht="12.75">
      <c r="A28" s="265" t="s">
        <v>161</v>
      </c>
      <c r="B28" s="266"/>
      <c r="C28" s="206"/>
      <c r="D28" s="266"/>
      <c r="E28" s="266"/>
      <c r="F28" s="272"/>
      <c r="G28" s="266"/>
      <c r="H28" s="206"/>
      <c r="I28" s="266"/>
      <c r="J28" s="266"/>
      <c r="K28" s="272"/>
      <c r="L28" s="266"/>
      <c r="M28" s="206"/>
      <c r="N28" s="266"/>
      <c r="O28" s="266"/>
      <c r="P28" s="637"/>
    </row>
    <row r="29" spans="1:16" ht="12.75">
      <c r="A29" s="265" t="s">
        <v>162</v>
      </c>
      <c r="B29" s="392">
        <v>10</v>
      </c>
      <c r="C29" s="266"/>
      <c r="D29" s="274">
        <f>B29*C$28</f>
        <v>0</v>
      </c>
      <c r="E29" s="266"/>
      <c r="F29" s="272"/>
      <c r="G29" s="392">
        <v>10</v>
      </c>
      <c r="H29" s="266"/>
      <c r="I29" s="274">
        <f>G29*H$28</f>
        <v>0</v>
      </c>
      <c r="J29" s="266"/>
      <c r="K29" s="272"/>
      <c r="L29" s="392">
        <v>10</v>
      </c>
      <c r="M29" s="266"/>
      <c r="N29" s="274">
        <f>L29*M$28</f>
        <v>0</v>
      </c>
      <c r="O29" s="266"/>
      <c r="P29" s="273"/>
    </row>
    <row r="30" spans="1:16" ht="12.75">
      <c r="A30" s="265" t="s">
        <v>163</v>
      </c>
      <c r="B30" s="392">
        <v>10</v>
      </c>
      <c r="C30" s="266"/>
      <c r="D30" s="274">
        <f>B30*C$28</f>
        <v>0</v>
      </c>
      <c r="E30" s="266"/>
      <c r="F30" s="272"/>
      <c r="G30" s="392">
        <v>30</v>
      </c>
      <c r="H30" s="266"/>
      <c r="I30" s="274">
        <f>G30*H$28</f>
        <v>0</v>
      </c>
      <c r="J30" s="266"/>
      <c r="K30" s="272"/>
      <c r="L30" s="392">
        <v>30</v>
      </c>
      <c r="M30" s="266"/>
      <c r="N30" s="274">
        <f>L30*M$28</f>
        <v>0</v>
      </c>
      <c r="O30" s="266"/>
      <c r="P30" s="637"/>
    </row>
    <row r="31" spans="1:16" ht="12.75">
      <c r="A31" s="265" t="s">
        <v>164</v>
      </c>
      <c r="B31" s="392">
        <v>5</v>
      </c>
      <c r="C31" s="266"/>
      <c r="D31" s="274">
        <f>B31*C$28</f>
        <v>0</v>
      </c>
      <c r="E31" s="266"/>
      <c r="F31" s="272"/>
      <c r="G31" s="392">
        <v>10</v>
      </c>
      <c r="H31" s="266"/>
      <c r="I31" s="274">
        <f>G31*H$28</f>
        <v>0</v>
      </c>
      <c r="J31" s="266"/>
      <c r="K31" s="272"/>
      <c r="L31" s="392">
        <v>10</v>
      </c>
      <c r="M31" s="266"/>
      <c r="N31" s="274">
        <f>L31*M$28</f>
        <v>0</v>
      </c>
      <c r="O31" s="266"/>
      <c r="P31" s="273"/>
    </row>
    <row r="32" spans="1:16" ht="13.5" thickBot="1">
      <c r="A32" s="393" t="s">
        <v>165</v>
      </c>
      <c r="B32" s="394">
        <v>5</v>
      </c>
      <c r="C32" s="395"/>
      <c r="D32" s="396">
        <f>B32*C$28</f>
        <v>0</v>
      </c>
      <c r="E32" s="395"/>
      <c r="F32" s="397"/>
      <c r="G32" s="394">
        <v>5</v>
      </c>
      <c r="H32" s="395"/>
      <c r="I32" s="396">
        <f>G32*H$28</f>
        <v>0</v>
      </c>
      <c r="J32" s="395"/>
      <c r="K32" s="397"/>
      <c r="L32" s="394">
        <v>50</v>
      </c>
      <c r="M32" s="395"/>
      <c r="N32" s="396">
        <f>L32*M$28</f>
        <v>0</v>
      </c>
      <c r="O32" s="395"/>
      <c r="P32" s="638"/>
    </row>
    <row r="33" spans="1:16" ht="12.75">
      <c r="A33" s="398" t="s">
        <v>167</v>
      </c>
      <c r="B33" s="264"/>
      <c r="C33" s="264"/>
      <c r="D33" s="399">
        <f>D27-SUM(D29:D32)</f>
        <v>0</v>
      </c>
      <c r="E33" s="264"/>
      <c r="F33" s="271"/>
      <c r="G33" s="264"/>
      <c r="H33" s="264"/>
      <c r="I33" s="399">
        <f>I27-SUM(I29:I32)</f>
        <v>0</v>
      </c>
      <c r="J33" s="264"/>
      <c r="K33" s="271"/>
      <c r="L33" s="264"/>
      <c r="M33" s="264"/>
      <c r="N33" s="399">
        <f>N27-SUM(N29:N32)</f>
        <v>0</v>
      </c>
      <c r="O33" s="264"/>
      <c r="P33" s="273"/>
    </row>
    <row r="34" spans="1:16" ht="13.5" thickBot="1">
      <c r="A34" s="400" t="s">
        <v>178</v>
      </c>
      <c r="B34" s="268"/>
      <c r="C34" s="268"/>
      <c r="D34" s="401"/>
      <c r="E34" s="268"/>
      <c r="F34" s="286"/>
      <c r="G34" s="268"/>
      <c r="H34" s="268"/>
      <c r="I34" s="401"/>
      <c r="J34" s="268"/>
      <c r="K34" s="286"/>
      <c r="L34" s="268"/>
      <c r="M34" s="268"/>
      <c r="N34" s="401">
        <v>10</v>
      </c>
      <c r="O34" s="268"/>
      <c r="P34" s="638"/>
    </row>
    <row r="35" spans="1:16" ht="12.75">
      <c r="A35" s="280" t="s">
        <v>166</v>
      </c>
      <c r="B35" s="281"/>
      <c r="C35" s="281"/>
      <c r="D35" s="282">
        <f>D33+D34</f>
        <v>0</v>
      </c>
      <c r="E35" s="281"/>
      <c r="F35" s="283"/>
      <c r="G35" s="281"/>
      <c r="H35" s="281"/>
      <c r="I35" s="282">
        <f>I33+I34</f>
        <v>0</v>
      </c>
      <c r="J35" s="281"/>
      <c r="K35" s="283"/>
      <c r="L35" s="281"/>
      <c r="M35" s="281"/>
      <c r="N35" s="282">
        <f>N33+N34</f>
        <v>10</v>
      </c>
      <c r="O35" s="281"/>
      <c r="P35" s="273"/>
    </row>
    <row r="36" spans="1:16" ht="13.5" thickBot="1">
      <c r="A36" s="267" t="s">
        <v>179</v>
      </c>
      <c r="B36" s="268"/>
      <c r="C36" s="268"/>
      <c r="D36" s="285">
        <f>D35*E36</f>
        <v>0</v>
      </c>
      <c r="E36" s="641"/>
      <c r="F36" s="286"/>
      <c r="G36" s="268"/>
      <c r="H36" s="268"/>
      <c r="I36" s="285">
        <f>I35*J36</f>
        <v>0</v>
      </c>
      <c r="J36" s="641"/>
      <c r="K36" s="286"/>
      <c r="L36" s="268"/>
      <c r="M36" s="268"/>
      <c r="N36" s="285">
        <f>N35*O36</f>
        <v>0</v>
      </c>
      <c r="O36" s="641"/>
      <c r="P36" s="639"/>
    </row>
    <row r="37" spans="1:16" ht="12.75">
      <c r="A37" s="280" t="s">
        <v>337</v>
      </c>
      <c r="B37" s="281"/>
      <c r="C37" s="281"/>
      <c r="D37" s="282">
        <f>D35-D36</f>
        <v>0</v>
      </c>
      <c r="E37" s="281"/>
      <c r="F37" s="283"/>
      <c r="G37" s="281"/>
      <c r="H37" s="281"/>
      <c r="I37" s="282">
        <f>I35-I36</f>
        <v>0</v>
      </c>
      <c r="J37" s="281"/>
      <c r="K37" s="283"/>
      <c r="L37" s="281"/>
      <c r="M37" s="281"/>
      <c r="N37" s="282">
        <f>N35-N36</f>
        <v>10</v>
      </c>
      <c r="O37" s="281"/>
      <c r="P37" s="273"/>
    </row>
    <row r="38" spans="1:16" ht="13.5" thickBot="1">
      <c r="A38" s="269" t="s">
        <v>168</v>
      </c>
      <c r="B38" s="270"/>
      <c r="C38" s="270"/>
      <c r="D38" s="402">
        <v>1</v>
      </c>
      <c r="E38" s="270"/>
      <c r="F38" s="284"/>
      <c r="G38" s="270"/>
      <c r="H38" s="270"/>
      <c r="I38" s="402"/>
      <c r="J38" s="270"/>
      <c r="K38" s="284"/>
      <c r="L38" s="270"/>
      <c r="M38" s="270"/>
      <c r="N38" s="402"/>
      <c r="O38" s="270"/>
      <c r="P38" s="638"/>
    </row>
    <row r="39" spans="1:16" ht="12.75">
      <c r="A39" s="398" t="s">
        <v>336</v>
      </c>
      <c r="B39" s="264"/>
      <c r="C39" s="264"/>
      <c r="D39" s="399">
        <f>D37*D38</f>
        <v>0</v>
      </c>
      <c r="E39" s="264"/>
      <c r="F39" s="271"/>
      <c r="G39" s="264"/>
      <c r="H39" s="264"/>
      <c r="I39" s="399">
        <f>I37*I38</f>
        <v>0</v>
      </c>
      <c r="J39" s="264"/>
      <c r="K39" s="271"/>
      <c r="L39" s="264"/>
      <c r="M39" s="264"/>
      <c r="N39" s="399">
        <f>N37*N38</f>
        <v>0</v>
      </c>
      <c r="O39" s="264"/>
      <c r="P39" s="640"/>
    </row>
    <row r="40" spans="1:16" ht="13.5" thickBot="1">
      <c r="A40" s="400" t="s">
        <v>201</v>
      </c>
      <c r="B40" s="268"/>
      <c r="C40" s="268"/>
      <c r="D40" s="268"/>
      <c r="E40" s="268"/>
      <c r="F40" s="403"/>
      <c r="G40" s="268"/>
      <c r="H40" s="268"/>
      <c r="I40" s="268"/>
      <c r="J40" s="268"/>
      <c r="K40" s="403"/>
      <c r="L40" s="268"/>
      <c r="M40" s="268"/>
      <c r="N40" s="268"/>
      <c r="O40" s="268"/>
      <c r="P40" s="642"/>
    </row>
    <row r="41" spans="1:16" ht="13.5" thickBot="1">
      <c r="A41" s="277" t="s">
        <v>169</v>
      </c>
      <c r="B41" s="278"/>
      <c r="C41" s="278"/>
      <c r="D41" s="278"/>
      <c r="E41" s="278"/>
      <c r="F41" s="279">
        <f>D39*F40</f>
        <v>0</v>
      </c>
      <c r="G41" s="620"/>
      <c r="H41" s="621"/>
      <c r="I41" s="622"/>
      <c r="J41" s="622"/>
      <c r="K41" s="623">
        <f>I39*K40</f>
        <v>0</v>
      </c>
      <c r="L41" s="622"/>
      <c r="M41" s="621"/>
      <c r="N41" s="622"/>
      <c r="O41" s="622"/>
      <c r="P41" s="643">
        <f>N39*P40</f>
        <v>0</v>
      </c>
    </row>
    <row r="42" spans="1:17" ht="12.75">
      <c r="A42" s="260"/>
      <c r="B42" s="258"/>
      <c r="C42" s="258"/>
      <c r="D42" s="258"/>
      <c r="E42" s="258"/>
      <c r="F42" s="273"/>
      <c r="G42" s="252"/>
      <c r="H42" s="631"/>
      <c r="I42" s="252"/>
      <c r="J42" s="252"/>
      <c r="K42" s="252"/>
      <c r="L42" s="252"/>
      <c r="M42" s="252"/>
      <c r="N42" s="252"/>
      <c r="O42" s="252"/>
      <c r="P42" s="254"/>
      <c r="Q42" s="252"/>
    </row>
    <row r="43" spans="1:17" ht="16.5" thickBot="1">
      <c r="A43" s="287" t="s">
        <v>185</v>
      </c>
      <c r="B43" s="259"/>
      <c r="C43" s="259"/>
      <c r="D43" s="259"/>
      <c r="E43" s="551" t="s">
        <v>1</v>
      </c>
      <c r="F43" s="624" t="s">
        <v>55</v>
      </c>
      <c r="G43" s="252"/>
      <c r="H43" s="632"/>
      <c r="I43" s="252"/>
      <c r="J43" s="252"/>
      <c r="K43" s="252"/>
      <c r="L43" s="252"/>
      <c r="M43" s="252"/>
      <c r="N43" s="252"/>
      <c r="O43" s="252"/>
      <c r="P43" s="254"/>
      <c r="Q43" s="252"/>
    </row>
    <row r="44" spans="1:17" ht="12.75">
      <c r="A44" s="251" t="s">
        <v>173</v>
      </c>
      <c r="B44" s="252"/>
      <c r="C44" s="252"/>
      <c r="D44" s="252"/>
      <c r="E44" s="252"/>
      <c r="F44" s="625">
        <f>F41+K41+P41</f>
        <v>0</v>
      </c>
      <c r="G44" s="252"/>
      <c r="H44" s="633"/>
      <c r="I44" s="252"/>
      <c r="J44" s="252"/>
      <c r="K44" s="252"/>
      <c r="L44" s="252"/>
      <c r="M44" s="252"/>
      <c r="N44" s="252"/>
      <c r="O44" s="252"/>
      <c r="P44" s="254"/>
      <c r="Q44" s="252"/>
    </row>
    <row r="45" spans="1:17" ht="12.75">
      <c r="A45" s="251"/>
      <c r="B45" s="252"/>
      <c r="C45" s="252"/>
      <c r="D45" s="252"/>
      <c r="E45" s="252"/>
      <c r="F45" s="273"/>
      <c r="G45" s="252"/>
      <c r="H45" s="631"/>
      <c r="I45" s="252"/>
      <c r="J45" s="252"/>
      <c r="K45" s="252"/>
      <c r="L45" s="252"/>
      <c r="M45" s="252"/>
      <c r="N45" s="252"/>
      <c r="O45" s="252"/>
      <c r="P45" s="254"/>
      <c r="Q45" s="252"/>
    </row>
    <row r="46" spans="1:17" ht="12.75">
      <c r="A46" s="288" t="s">
        <v>170</v>
      </c>
      <c r="B46" s="289"/>
      <c r="C46" s="289"/>
      <c r="D46" s="289"/>
      <c r="E46" s="405"/>
      <c r="F46" s="626"/>
      <c r="G46" s="252"/>
      <c r="H46" s="668"/>
      <c r="I46" s="252"/>
      <c r="J46" s="275"/>
      <c r="K46" s="275"/>
      <c r="L46" s="252"/>
      <c r="M46" s="252"/>
      <c r="N46" s="252"/>
      <c r="O46" s="275"/>
      <c r="P46" s="254"/>
      <c r="Q46" s="252"/>
    </row>
    <row r="47" spans="1:17" ht="12.75">
      <c r="A47" s="288" t="s">
        <v>171</v>
      </c>
      <c r="B47" s="289"/>
      <c r="C47" s="289"/>
      <c r="D47" s="289"/>
      <c r="E47" s="405"/>
      <c r="F47" s="626"/>
      <c r="G47" s="252"/>
      <c r="H47" s="631"/>
      <c r="I47" s="252"/>
      <c r="J47" s="275"/>
      <c r="K47" s="275"/>
      <c r="L47" s="252"/>
      <c r="M47" s="252"/>
      <c r="N47" s="252"/>
      <c r="O47" s="275"/>
      <c r="P47" s="254"/>
      <c r="Q47" s="252"/>
    </row>
    <row r="48" spans="1:17" ht="12.75">
      <c r="A48" s="290" t="s">
        <v>174</v>
      </c>
      <c r="B48" s="291"/>
      <c r="C48" s="291"/>
      <c r="D48" s="291"/>
      <c r="E48" s="404"/>
      <c r="F48" s="628">
        <f>(F44+F52)/(1-(E46*(1+E47)))-(F44+F52)</f>
        <v>0</v>
      </c>
      <c r="G48" s="252"/>
      <c r="H48" s="631"/>
      <c r="I48" s="252"/>
      <c r="J48" s="252"/>
      <c r="K48" s="252"/>
      <c r="L48" s="252"/>
      <c r="M48" s="252"/>
      <c r="N48" s="252"/>
      <c r="O48" s="252"/>
      <c r="P48" s="254"/>
      <c r="Q48" s="252"/>
    </row>
    <row r="49" spans="1:17" ht="12.75">
      <c r="A49" s="288"/>
      <c r="B49" s="289"/>
      <c r="C49" s="289"/>
      <c r="D49" s="289"/>
      <c r="E49" s="406"/>
      <c r="F49" s="627"/>
      <c r="G49" s="252"/>
      <c r="H49" s="631"/>
      <c r="I49" s="252"/>
      <c r="J49" s="252"/>
      <c r="K49" s="252"/>
      <c r="L49" s="252"/>
      <c r="M49" s="252"/>
      <c r="N49" s="252"/>
      <c r="O49" s="252"/>
      <c r="P49" s="252"/>
      <c r="Q49" s="252"/>
    </row>
    <row r="50" spans="1:17" ht="12.75">
      <c r="A50" s="288" t="s">
        <v>175</v>
      </c>
      <c r="B50" s="289"/>
      <c r="C50" s="289"/>
      <c r="D50" s="289"/>
      <c r="E50" s="289"/>
      <c r="F50" s="645"/>
      <c r="G50" s="252"/>
      <c r="H50" s="631"/>
      <c r="I50" s="252"/>
      <c r="J50" s="252"/>
      <c r="K50" s="252"/>
      <c r="L50" s="252"/>
      <c r="M50" s="252"/>
      <c r="N50" s="252"/>
      <c r="O50" s="252"/>
      <c r="P50" s="254"/>
      <c r="Q50" s="252"/>
    </row>
    <row r="51" spans="1:17" ht="12.75">
      <c r="A51" s="288" t="s">
        <v>172</v>
      </c>
      <c r="B51" s="289"/>
      <c r="C51" s="289"/>
      <c r="D51" s="289"/>
      <c r="E51" s="407"/>
      <c r="F51" s="626"/>
      <c r="G51" s="252"/>
      <c r="H51" s="631"/>
      <c r="I51" s="252"/>
      <c r="J51" s="276"/>
      <c r="K51" s="276"/>
      <c r="L51" s="252"/>
      <c r="M51" s="252"/>
      <c r="N51" s="252"/>
      <c r="O51" s="276"/>
      <c r="P51" s="254"/>
      <c r="Q51" s="252"/>
    </row>
    <row r="52" spans="1:17" ht="12.75">
      <c r="A52" s="290" t="s">
        <v>176</v>
      </c>
      <c r="B52" s="291"/>
      <c r="C52" s="291"/>
      <c r="D52" s="291"/>
      <c r="E52" s="291"/>
      <c r="F52" s="628">
        <f>F50*(1+E51)</f>
        <v>0</v>
      </c>
      <c r="G52" s="252"/>
      <c r="H52" s="631"/>
      <c r="I52" s="252"/>
      <c r="J52" s="252"/>
      <c r="K52" s="252"/>
      <c r="L52" s="252"/>
      <c r="M52" s="252"/>
      <c r="N52" s="252"/>
      <c r="O52" s="252"/>
      <c r="P52" s="254"/>
      <c r="Q52" s="252"/>
    </row>
    <row r="53" spans="1:17" ht="12.75">
      <c r="A53" s="288"/>
      <c r="B53" s="289"/>
      <c r="C53" s="289"/>
      <c r="D53" s="289"/>
      <c r="E53" s="289"/>
      <c r="F53" s="627"/>
      <c r="G53" s="252"/>
      <c r="H53" s="631"/>
      <c r="I53" s="252"/>
      <c r="J53" s="252"/>
      <c r="K53" s="252"/>
      <c r="L53" s="252"/>
      <c r="M53" s="252"/>
      <c r="N53" s="252"/>
      <c r="O53" s="252"/>
      <c r="P53" s="252"/>
      <c r="Q53" s="252"/>
    </row>
    <row r="54" spans="1:17" ht="12.75">
      <c r="A54" s="288" t="s">
        <v>177</v>
      </c>
      <c r="B54" s="289"/>
      <c r="C54" s="289"/>
      <c r="D54" s="289"/>
      <c r="E54" s="289"/>
      <c r="F54" s="629">
        <f>F44+F48+F52</f>
        <v>0</v>
      </c>
      <c r="G54" s="252"/>
      <c r="H54" s="635"/>
      <c r="I54" s="252"/>
      <c r="J54" s="252"/>
      <c r="K54" s="252"/>
      <c r="L54" s="252"/>
      <c r="M54" s="252"/>
      <c r="N54" s="252"/>
      <c r="O54" s="252"/>
      <c r="P54" s="644"/>
      <c r="Q54" s="252"/>
    </row>
    <row r="55" spans="1:17" ht="15.75">
      <c r="A55" s="292" t="s">
        <v>180</v>
      </c>
      <c r="B55" s="293"/>
      <c r="C55" s="293"/>
      <c r="D55" s="293"/>
      <c r="E55" s="293"/>
      <c r="F55" s="630">
        <f>ROUND(F54,-3)</f>
        <v>0</v>
      </c>
      <c r="G55" s="252"/>
      <c r="H55" s="636"/>
      <c r="I55" s="252"/>
      <c r="J55" s="252"/>
      <c r="K55" s="252"/>
      <c r="L55" s="252"/>
      <c r="M55" s="252"/>
      <c r="N55" s="252"/>
      <c r="O55" s="252"/>
      <c r="P55" s="644"/>
      <c r="Q55" s="252"/>
    </row>
    <row r="56" spans="1:16" ht="13.5" thickBot="1">
      <c r="A56" s="255"/>
      <c r="B56" s="256"/>
      <c r="C56" s="256"/>
      <c r="D56" s="256"/>
      <c r="E56" s="256"/>
      <c r="F56" s="643"/>
      <c r="G56" s="252"/>
      <c r="H56" s="634"/>
      <c r="I56" s="252"/>
      <c r="J56" s="252"/>
      <c r="K56" s="252"/>
      <c r="L56" s="252"/>
      <c r="M56" s="252"/>
      <c r="N56" s="252"/>
      <c r="O56" s="252"/>
      <c r="P56" s="252"/>
    </row>
    <row r="57" spans="1:16" ht="13.5" thickTop="1">
      <c r="A57" s="252"/>
      <c r="B57" s="252"/>
      <c r="C57" s="252"/>
      <c r="D57" s="252"/>
      <c r="E57" s="252"/>
      <c r="F57" s="252"/>
      <c r="G57" s="252"/>
      <c r="H57" s="252"/>
      <c r="I57" s="252"/>
      <c r="J57" s="252"/>
      <c r="K57" s="252"/>
      <c r="L57" s="252"/>
      <c r="M57" s="252"/>
      <c r="N57" s="252"/>
      <c r="O57" s="252"/>
      <c r="P57" s="252"/>
    </row>
    <row r="58" spans="1:16" ht="12.75">
      <c r="A58" s="252"/>
      <c r="B58" s="252"/>
      <c r="C58" s="252"/>
      <c r="D58" s="252"/>
      <c r="E58" s="252"/>
      <c r="F58" s="252"/>
      <c r="G58" s="252"/>
      <c r="H58" s="252"/>
      <c r="I58" s="252"/>
      <c r="J58" s="252"/>
      <c r="K58" s="252"/>
      <c r="L58" s="252"/>
      <c r="M58" s="252"/>
      <c r="N58" s="252"/>
      <c r="O58" s="252"/>
      <c r="P58" s="252"/>
    </row>
    <row r="59" spans="1:16" ht="12.75">
      <c r="A59" s="252"/>
      <c r="B59" s="252"/>
      <c r="C59" s="252"/>
      <c r="D59" s="252"/>
      <c r="E59" s="252"/>
      <c r="F59" s="252"/>
      <c r="G59" s="252"/>
      <c r="H59" s="252"/>
      <c r="I59" s="252"/>
      <c r="J59" s="252"/>
      <c r="K59" s="252"/>
      <c r="L59" s="252"/>
      <c r="M59" s="252"/>
      <c r="N59" s="252"/>
      <c r="O59" s="252"/>
      <c r="P59" s="252"/>
    </row>
    <row r="60" spans="1:16" ht="12.75">
      <c r="A60" s="252"/>
      <c r="B60" s="252"/>
      <c r="C60" s="252"/>
      <c r="D60" s="252"/>
      <c r="E60" s="252"/>
      <c r="F60" s="252"/>
      <c r="G60" s="252"/>
      <c r="H60" s="252"/>
      <c r="I60" s="252"/>
      <c r="J60" s="252"/>
      <c r="K60" s="252"/>
      <c r="L60" s="252"/>
      <c r="M60" s="252"/>
      <c r="N60" s="252"/>
      <c r="O60" s="252"/>
      <c r="P60" s="252"/>
    </row>
    <row r="61" ht="12.75"/>
    <row r="62" ht="12.75"/>
    <row r="63" ht="12.75"/>
    <row r="64" ht="15.75">
      <c r="A64" s="246"/>
    </row>
    <row r="65" ht="15" customHeight="1">
      <c r="A65" s="247" t="str">
        <f>CONCATENATE("Umsatz nach Anzahl erwarteter Kunden (besonders für Ladengeschäfte) des Unternehmens:  ",Startseite!C14)</f>
        <v>Umsatz nach Anzahl erwarteter Kunden (besonders für Ladengeschäfte) des Unternehmens:  </v>
      </c>
    </row>
    <row r="66" ht="12.75"/>
    <row r="67" ht="12.75"/>
    <row r="68" ht="16.5" thickBot="1">
      <c r="A68" s="246"/>
    </row>
    <row r="69" spans="1:7" ht="13.5" thickTop="1">
      <c r="A69" s="248" t="s">
        <v>186</v>
      </c>
      <c r="B69" s="249"/>
      <c r="C69" s="249"/>
      <c r="D69" s="249">
        <v>365</v>
      </c>
      <c r="E69" s="249" t="s">
        <v>159</v>
      </c>
      <c r="F69" s="249"/>
      <c r="G69" s="250"/>
    </row>
    <row r="70" spans="1:7" ht="12.75">
      <c r="A70" s="251" t="s">
        <v>187</v>
      </c>
      <c r="B70" s="252"/>
      <c r="C70" s="252"/>
      <c r="D70" s="408">
        <v>62</v>
      </c>
      <c r="E70" s="252" t="s">
        <v>159</v>
      </c>
      <c r="F70" s="252"/>
      <c r="G70" s="253"/>
    </row>
    <row r="71" spans="1:9" ht="15">
      <c r="A71" s="251" t="s">
        <v>188</v>
      </c>
      <c r="B71" s="252"/>
      <c r="C71" s="252"/>
      <c r="D71" s="408"/>
      <c r="E71" s="252" t="s">
        <v>159</v>
      </c>
      <c r="F71" s="252"/>
      <c r="G71" s="253"/>
      <c r="I71" s="423" t="s">
        <v>260</v>
      </c>
    </row>
    <row r="72" spans="1:7" ht="12.75">
      <c r="A72" s="296" t="s">
        <v>189</v>
      </c>
      <c r="B72" s="297"/>
      <c r="C72" s="297"/>
      <c r="D72" s="409"/>
      <c r="E72" s="297" t="s">
        <v>159</v>
      </c>
      <c r="F72" s="297"/>
      <c r="G72" s="298"/>
    </row>
    <row r="73" spans="1:16" s="429" customFormat="1" ht="26.25" customHeight="1" thickBot="1">
      <c r="A73" s="672" t="s">
        <v>355</v>
      </c>
      <c r="B73" s="673"/>
      <c r="C73" s="673"/>
      <c r="D73" s="674">
        <f>D69-D70-D71-D72</f>
        <v>303</v>
      </c>
      <c r="E73" s="673" t="s">
        <v>159</v>
      </c>
      <c r="F73" s="673"/>
      <c r="G73" s="675"/>
      <c r="I73" s="1216" t="s">
        <v>259</v>
      </c>
      <c r="J73" s="1217"/>
      <c r="K73" s="1218"/>
      <c r="L73" s="1213" t="s">
        <v>263</v>
      </c>
      <c r="M73" s="1198"/>
      <c r="N73" s="427" t="s">
        <v>261</v>
      </c>
      <c r="O73" s="1213" t="s">
        <v>258</v>
      </c>
      <c r="P73" s="1214"/>
    </row>
    <row r="74" spans="1:16" ht="12.75">
      <c r="A74" s="251"/>
      <c r="B74" s="252"/>
      <c r="C74" s="252"/>
      <c r="D74" s="252"/>
      <c r="E74" s="252"/>
      <c r="F74" s="252"/>
      <c r="G74" s="253"/>
      <c r="I74" s="1210" t="s">
        <v>265</v>
      </c>
      <c r="J74" s="1211"/>
      <c r="K74" s="1212"/>
      <c r="L74" s="1219"/>
      <c r="M74" s="1220"/>
      <c r="N74" s="431"/>
      <c r="O74" s="1215">
        <f>L74*N74</f>
        <v>0</v>
      </c>
      <c r="P74" s="1212"/>
    </row>
    <row r="75" spans="1:16" ht="12.75">
      <c r="A75" s="251" t="s">
        <v>190</v>
      </c>
      <c r="B75" s="252"/>
      <c r="C75" s="252"/>
      <c r="D75" s="421"/>
      <c r="E75" s="252" t="s">
        <v>55</v>
      </c>
      <c r="F75" s="252" t="s">
        <v>216</v>
      </c>
      <c r="G75" s="253"/>
      <c r="I75" s="1193" t="s">
        <v>266</v>
      </c>
      <c r="J75" s="1194"/>
      <c r="K75" s="1195"/>
      <c r="L75" s="1234"/>
      <c r="M75" s="1145"/>
      <c r="N75" s="432"/>
      <c r="O75" s="1233">
        <f>L75*N75</f>
        <v>0</v>
      </c>
      <c r="P75" s="1089"/>
    </row>
    <row r="76" spans="1:16" ht="12.75">
      <c r="A76" s="251" t="s">
        <v>191</v>
      </c>
      <c r="B76" s="252"/>
      <c r="C76" s="252"/>
      <c r="D76" s="676"/>
      <c r="E76" s="297" t="s">
        <v>192</v>
      </c>
      <c r="F76" s="252"/>
      <c r="G76" s="253"/>
      <c r="I76" s="1193" t="s">
        <v>267</v>
      </c>
      <c r="J76" s="1194"/>
      <c r="K76" s="1195"/>
      <c r="L76" s="1234"/>
      <c r="M76" s="1145"/>
      <c r="N76" s="432"/>
      <c r="O76" s="1233">
        <f>L76*N76</f>
        <v>0</v>
      </c>
      <c r="P76" s="1089"/>
    </row>
    <row r="77" spans="1:16" ht="12.75">
      <c r="A77" s="251" t="s">
        <v>353</v>
      </c>
      <c r="B77" s="252"/>
      <c r="C77" s="252"/>
      <c r="D77" s="252">
        <f>D75*D76</f>
        <v>0</v>
      </c>
      <c r="E77" s="252" t="s">
        <v>354</v>
      </c>
      <c r="F77" s="252" t="s">
        <v>216</v>
      </c>
      <c r="G77" s="253"/>
      <c r="I77" s="1193" t="s">
        <v>268</v>
      </c>
      <c r="J77" s="1194"/>
      <c r="K77" s="1195"/>
      <c r="L77" s="1234"/>
      <c r="M77" s="1145"/>
      <c r="N77" s="433"/>
      <c r="O77" s="1233">
        <f>L77*N77</f>
        <v>0</v>
      </c>
      <c r="P77" s="1089"/>
    </row>
    <row r="78" spans="1:16" ht="12.75">
      <c r="A78" s="296" t="s">
        <v>193</v>
      </c>
      <c r="B78" s="297"/>
      <c r="C78" s="297"/>
      <c r="D78" s="297">
        <f>D73</f>
        <v>303</v>
      </c>
      <c r="E78" s="297" t="s">
        <v>159</v>
      </c>
      <c r="F78" s="297"/>
      <c r="G78" s="298"/>
      <c r="I78" s="428" t="s">
        <v>262</v>
      </c>
      <c r="J78" s="422"/>
      <c r="K78" s="281"/>
      <c r="L78" s="425"/>
      <c r="M78" s="426"/>
      <c r="N78" s="424">
        <f>SUM(N74:N77)</f>
        <v>0</v>
      </c>
      <c r="O78" s="1191">
        <f>SUM(O74:O77)</f>
        <v>0</v>
      </c>
      <c r="P78" s="1192"/>
    </row>
    <row r="79" spans="1:7" ht="12.75">
      <c r="A79" s="251" t="s">
        <v>194</v>
      </c>
      <c r="B79" s="252"/>
      <c r="C79" s="252"/>
      <c r="D79" s="254">
        <f>D77*D78</f>
        <v>0</v>
      </c>
      <c r="E79" s="252" t="s">
        <v>55</v>
      </c>
      <c r="F79" s="252" t="s">
        <v>216</v>
      </c>
      <c r="G79" s="253"/>
    </row>
    <row r="80" spans="1:9" ht="15.75">
      <c r="A80" s="669" t="s">
        <v>200</v>
      </c>
      <c r="B80" s="670"/>
      <c r="C80" s="670"/>
      <c r="D80" s="677">
        <f>ROUND(D79,-3)</f>
        <v>0</v>
      </c>
      <c r="E80" s="670" t="s">
        <v>55</v>
      </c>
      <c r="F80" s="670" t="s">
        <v>216</v>
      </c>
      <c r="G80" s="671"/>
      <c r="I80" s="430">
        <f>IF(N78&gt;100%,"Achtung: Summe der Umsatzanteile größer 100%","")</f>
      </c>
    </row>
    <row r="81" spans="1:9" ht="16.5" thickBot="1">
      <c r="A81" s="287"/>
      <c r="B81" s="300"/>
      <c r="C81" s="300"/>
      <c r="D81" s="301"/>
      <c r="E81" s="300"/>
      <c r="F81" s="259"/>
      <c r="G81" s="261"/>
      <c r="I81" s="430"/>
    </row>
    <row r="82" spans="1:7" ht="12.75">
      <c r="A82" s="251"/>
      <c r="B82" s="252"/>
      <c r="C82" s="252"/>
      <c r="D82" s="252"/>
      <c r="E82" s="252"/>
      <c r="F82" s="252"/>
      <c r="G82" s="253"/>
    </row>
    <row r="83" spans="1:7" ht="12.75">
      <c r="A83" s="251" t="s">
        <v>339</v>
      </c>
      <c r="B83" s="1202">
        <f>Rentabilität!C13</f>
        <v>0</v>
      </c>
      <c r="C83" s="1203"/>
      <c r="D83" s="410" t="s">
        <v>55</v>
      </c>
      <c r="E83" s="252"/>
      <c r="F83" s="252"/>
      <c r="G83" s="253"/>
    </row>
    <row r="84" spans="1:7" ht="12.75">
      <c r="A84" s="251" t="s">
        <v>338</v>
      </c>
      <c r="B84" s="612"/>
      <c r="C84" s="613">
        <v>0.19</v>
      </c>
      <c r="D84" s="410"/>
      <c r="E84" s="252"/>
      <c r="F84" s="252"/>
      <c r="G84" s="253"/>
    </row>
    <row r="85" spans="1:7" ht="12.75">
      <c r="A85" s="251" t="s">
        <v>341</v>
      </c>
      <c r="B85" s="1202"/>
      <c r="C85" s="1203"/>
      <c r="D85" s="410">
        <f>B83+B83*C84</f>
        <v>0</v>
      </c>
      <c r="E85" s="252" t="s">
        <v>55</v>
      </c>
      <c r="F85" s="252"/>
      <c r="G85" s="253"/>
    </row>
    <row r="86" spans="1:7" ht="12.75">
      <c r="A86" s="296" t="s">
        <v>195</v>
      </c>
      <c r="B86" s="297"/>
      <c r="C86" s="297"/>
      <c r="D86" s="299">
        <f>D75</f>
        <v>0</v>
      </c>
      <c r="E86" s="297" t="s">
        <v>55</v>
      </c>
      <c r="F86" s="297"/>
      <c r="G86" s="298"/>
    </row>
    <row r="87" spans="1:7" ht="12.75">
      <c r="A87" s="251" t="s">
        <v>196</v>
      </c>
      <c r="B87" s="252"/>
      <c r="C87" s="252"/>
      <c r="D87" s="410">
        <f>IF(D86=0,0,D85/D86)</f>
        <v>0</v>
      </c>
      <c r="E87" s="252" t="s">
        <v>197</v>
      </c>
      <c r="F87" s="252"/>
      <c r="G87" s="253"/>
    </row>
    <row r="88" spans="1:7" ht="12.75">
      <c r="A88" s="296" t="s">
        <v>198</v>
      </c>
      <c r="B88" s="297"/>
      <c r="C88" s="297"/>
      <c r="D88" s="297">
        <f>D73</f>
        <v>303</v>
      </c>
      <c r="E88" s="297" t="s">
        <v>159</v>
      </c>
      <c r="F88" s="297"/>
      <c r="G88" s="298"/>
    </row>
    <row r="89" spans="1:7" ht="16.5" thickBot="1">
      <c r="A89" s="294" t="s">
        <v>199</v>
      </c>
      <c r="B89" s="295"/>
      <c r="C89" s="295"/>
      <c r="D89" s="313">
        <f>D87/D88</f>
        <v>0</v>
      </c>
      <c r="E89" s="295" t="s">
        <v>197</v>
      </c>
      <c r="F89" s="295"/>
      <c r="G89" s="257"/>
    </row>
    <row r="90" ht="13.5" thickTop="1"/>
    <row r="91" ht="12.75"/>
    <row r="92" ht="12.75"/>
    <row r="93" ht="12.75"/>
    <row r="94" ht="12.75"/>
    <row r="95" ht="12.75"/>
    <row r="96" ht="12.75"/>
    <row r="97" ht="12.75"/>
    <row r="98" ht="12.75"/>
    <row r="99" ht="12.75"/>
    <row r="100" ht="12.75"/>
    <row r="101" ht="12.75"/>
    <row r="102" ht="12.75"/>
    <row r="103" ht="12.75"/>
    <row r="104" ht="12.75"/>
    <row r="105" ht="12.75"/>
    <row r="106" ht="12.75"/>
    <row r="107" spans="1:13" ht="18">
      <c r="A107" s="382" t="str">
        <f>CONCATENATE("Umsatz nach Produkten/Dienstleistungen des Unternehmens:  ",Startseite!C14)</f>
        <v>Umsatz nach Produkten/Dienstleistungen des Unternehmens:  </v>
      </c>
      <c r="B107" s="7"/>
      <c r="C107" s="7"/>
      <c r="D107" s="7"/>
      <c r="E107" s="7"/>
      <c r="F107" s="7"/>
      <c r="G107" s="7"/>
      <c r="H107" s="7"/>
      <c r="I107" s="7"/>
      <c r="J107" s="7"/>
      <c r="K107" s="7"/>
      <c r="L107" s="7"/>
      <c r="M107" s="7"/>
    </row>
    <row r="108" ht="12.75"/>
    <row r="109" spans="1:10" ht="12.75">
      <c r="A109" s="1221" t="s">
        <v>237</v>
      </c>
      <c r="B109" s="465"/>
      <c r="C109" s="1223" t="s">
        <v>323</v>
      </c>
      <c r="D109" s="1076"/>
      <c r="E109" s="1077"/>
      <c r="F109" s="1224" t="s">
        <v>238</v>
      </c>
      <c r="G109" s="1225"/>
      <c r="H109" s="1226"/>
      <c r="I109" s="11" t="str">
        <f>IF(C110="Jahr","Jahres-",IF(C110="Monat","Monats-",IF(C110="Woche","Wochen-",IF(C110="Tag","Tages-"))))</f>
        <v>Monats-</v>
      </c>
      <c r="J109" s="7"/>
    </row>
    <row r="110" spans="1:14" ht="25.5">
      <c r="A110" s="1222"/>
      <c r="B110" s="118"/>
      <c r="C110" s="1230" t="s">
        <v>322</v>
      </c>
      <c r="D110" s="1231"/>
      <c r="E110" s="1232"/>
      <c r="F110" s="1227"/>
      <c r="G110" s="1228"/>
      <c r="H110" s="1229"/>
      <c r="I110" s="468" t="s">
        <v>239</v>
      </c>
      <c r="J110" s="7"/>
      <c r="K110" s="1199" t="s">
        <v>391</v>
      </c>
      <c r="L110" s="1200"/>
      <c r="M110" s="1201"/>
      <c r="N110" s="1141"/>
    </row>
    <row r="111" spans="1:14" ht="12.75">
      <c r="A111" s="469" t="s">
        <v>321</v>
      </c>
      <c r="B111" s="19"/>
      <c r="C111" s="1169"/>
      <c r="D111" s="1170"/>
      <c r="E111" s="1171"/>
      <c r="F111" s="1172"/>
      <c r="G111" s="1173"/>
      <c r="H111" s="1174"/>
      <c r="I111" s="470">
        <f>ROUND($C111*F111,-1)</f>
        <v>0</v>
      </c>
      <c r="J111" s="7"/>
      <c r="K111" s="1196" t="s">
        <v>264</v>
      </c>
      <c r="L111" s="1197"/>
      <c r="M111" s="1198"/>
      <c r="N111" s="434">
        <v>5</v>
      </c>
    </row>
    <row r="112" spans="1:14" ht="12.75">
      <c r="A112" s="469" t="s">
        <v>243</v>
      </c>
      <c r="B112" s="19"/>
      <c r="C112" s="1169"/>
      <c r="D112" s="1170"/>
      <c r="E112" s="1171"/>
      <c r="F112" s="1172"/>
      <c r="G112" s="1173"/>
      <c r="H112" s="1174"/>
      <c r="I112" s="470">
        <f aca="true" t="shared" si="0" ref="I112:I120">ROUND($C112*F112,-1)</f>
        <v>0</v>
      </c>
      <c r="K112" s="457"/>
      <c r="L112" s="252"/>
      <c r="M112" s="252"/>
      <c r="N112" s="735">
        <f>IF(OR(N111&lt;1,N111&gt;7),"Falsche Eingabe","")</f>
      </c>
    </row>
    <row r="113" spans="1:14" ht="12.75">
      <c r="A113" s="469" t="s">
        <v>244</v>
      </c>
      <c r="B113" s="19"/>
      <c r="C113" s="1169"/>
      <c r="D113" s="1170"/>
      <c r="E113" s="1171"/>
      <c r="F113" s="1172"/>
      <c r="G113" s="1173"/>
      <c r="H113" s="1174"/>
      <c r="I113" s="470">
        <f t="shared" si="0"/>
        <v>0</v>
      </c>
      <c r="K113" s="425" t="s">
        <v>270</v>
      </c>
      <c r="L113" s="289"/>
      <c r="M113" s="426"/>
      <c r="N113" s="434">
        <v>12</v>
      </c>
    </row>
    <row r="114" spans="1:14" ht="12.75">
      <c r="A114" s="469" t="s">
        <v>245</v>
      </c>
      <c r="B114" s="19"/>
      <c r="C114" s="1169"/>
      <c r="D114" s="1170"/>
      <c r="E114" s="1171"/>
      <c r="F114" s="1172"/>
      <c r="G114" s="1173"/>
      <c r="H114" s="1174"/>
      <c r="I114" s="470">
        <f t="shared" si="0"/>
        <v>0</v>
      </c>
      <c r="J114" s="7"/>
      <c r="K114" s="7"/>
      <c r="L114" s="7"/>
      <c r="M114" s="7"/>
      <c r="N114" s="430">
        <f>IF(OR(N113&lt;1,N113&gt;12),"Falsche Eingabe","")</f>
      </c>
    </row>
    <row r="115" spans="1:13" ht="12.75">
      <c r="A115" s="469" t="s">
        <v>246</v>
      </c>
      <c r="B115" s="19"/>
      <c r="C115" s="1169"/>
      <c r="D115" s="1170"/>
      <c r="E115" s="1171"/>
      <c r="F115" s="1172"/>
      <c r="G115" s="1173"/>
      <c r="H115" s="1174"/>
      <c r="I115" s="470">
        <f t="shared" si="0"/>
        <v>0</v>
      </c>
      <c r="J115" s="7"/>
      <c r="K115" s="7"/>
      <c r="L115" s="7"/>
      <c r="M115" s="7"/>
    </row>
    <row r="116" spans="1:13" ht="12.75">
      <c r="A116" s="469" t="s">
        <v>247</v>
      </c>
      <c r="B116" s="19"/>
      <c r="C116" s="1169"/>
      <c r="D116" s="1170"/>
      <c r="E116" s="1171"/>
      <c r="F116" s="1172"/>
      <c r="G116" s="1173"/>
      <c r="H116" s="1174"/>
      <c r="I116" s="470">
        <f t="shared" si="0"/>
        <v>0</v>
      </c>
      <c r="J116" s="7"/>
      <c r="L116" s="7"/>
      <c r="M116" s="7"/>
    </row>
    <row r="117" spans="1:13" ht="12.75">
      <c r="A117" s="469" t="s">
        <v>248</v>
      </c>
      <c r="B117" s="19"/>
      <c r="C117" s="1169"/>
      <c r="D117" s="1170"/>
      <c r="E117" s="1171"/>
      <c r="F117" s="1172"/>
      <c r="G117" s="1173"/>
      <c r="H117" s="1174"/>
      <c r="I117" s="470">
        <f t="shared" si="0"/>
        <v>0</v>
      </c>
      <c r="J117" s="7"/>
      <c r="L117" s="7"/>
      <c r="M117" s="7"/>
    </row>
    <row r="118" spans="1:13" ht="12.75">
      <c r="A118" s="469" t="s">
        <v>249</v>
      </c>
      <c r="B118" s="19"/>
      <c r="C118" s="1169"/>
      <c r="D118" s="1170"/>
      <c r="E118" s="1171"/>
      <c r="F118" s="1172"/>
      <c r="G118" s="1173"/>
      <c r="H118" s="1174"/>
      <c r="I118" s="470">
        <f t="shared" si="0"/>
        <v>0</v>
      </c>
      <c r="J118" s="7"/>
      <c r="L118" s="7"/>
      <c r="M118" s="7"/>
    </row>
    <row r="119" spans="1:13" ht="12.75">
      <c r="A119" s="469" t="s">
        <v>250</v>
      </c>
      <c r="B119" s="17"/>
      <c r="C119" s="1169"/>
      <c r="D119" s="1170"/>
      <c r="E119" s="1171"/>
      <c r="F119" s="1172"/>
      <c r="G119" s="1173"/>
      <c r="H119" s="1174"/>
      <c r="I119" s="470">
        <f t="shared" si="0"/>
        <v>0</v>
      </c>
      <c r="J119" s="7"/>
      <c r="K119" s="7"/>
      <c r="L119" s="7"/>
      <c r="M119" s="7"/>
    </row>
    <row r="120" spans="1:13" ht="13.5" thickBot="1">
      <c r="A120" s="471" t="s">
        <v>251</v>
      </c>
      <c r="B120" s="385"/>
      <c r="C120" s="1169"/>
      <c r="D120" s="1170"/>
      <c r="E120" s="1171"/>
      <c r="F120" s="1172"/>
      <c r="G120" s="1173"/>
      <c r="H120" s="1174"/>
      <c r="I120" s="472">
        <f t="shared" si="0"/>
        <v>0</v>
      </c>
      <c r="J120" s="7"/>
      <c r="K120" s="7"/>
      <c r="L120" s="7"/>
      <c r="M120" s="7"/>
    </row>
    <row r="121" spans="1:13" ht="15.75">
      <c r="A121" s="473" t="str">
        <f>IF(C110="Jahr","erwarteter Jahresumsatz in EUR",IF(C110="Monat","erwarteter Monatsumsatz in EUR",IF(C110="Woche","erwarteter Wochenumsatz in EUR",IF(C110="Tag","erwarteter Tagesumsatz in EUR"))))</f>
        <v>erwarteter Monatsumsatz in EUR</v>
      </c>
      <c r="B121" s="411"/>
      <c r="C121" s="412"/>
      <c r="D121" s="412"/>
      <c r="E121" s="412"/>
      <c r="F121" s="411"/>
      <c r="G121" s="411"/>
      <c r="H121" s="411"/>
      <c r="I121" s="474">
        <f>SUM(I111:I120)</f>
        <v>0</v>
      </c>
      <c r="J121" s="7"/>
      <c r="K121" s="7"/>
      <c r="L121" s="7"/>
      <c r="M121" s="7"/>
    </row>
    <row r="122" spans="1:13" ht="15.75">
      <c r="A122" s="475" t="s">
        <v>242</v>
      </c>
      <c r="B122" s="476"/>
      <c r="C122" s="1204">
        <f>SUM(C111:E120)</f>
        <v>0</v>
      </c>
      <c r="D122" s="1204"/>
      <c r="E122" s="1205"/>
      <c r="F122" s="476"/>
      <c r="G122" s="476"/>
      <c r="H122" s="476"/>
      <c r="I122" s="477"/>
      <c r="J122" s="7"/>
      <c r="K122" s="7"/>
      <c r="L122" s="7"/>
      <c r="M122" s="7"/>
    </row>
    <row r="123" spans="2:13" ht="15.75">
      <c r="B123" s="383"/>
      <c r="C123" s="383"/>
      <c r="D123" s="383"/>
      <c r="E123" s="383"/>
      <c r="F123" s="383"/>
      <c r="G123" s="383"/>
      <c r="H123" s="383"/>
      <c r="I123" s="384"/>
      <c r="J123" s="7"/>
      <c r="K123" s="7"/>
      <c r="L123" s="7"/>
      <c r="M123" s="383"/>
    </row>
    <row r="124" spans="2:13" ht="15.75">
      <c r="B124" s="383"/>
      <c r="C124" s="383"/>
      <c r="D124" s="383"/>
      <c r="E124" s="383"/>
      <c r="F124" s="383"/>
      <c r="G124" s="383"/>
      <c r="H124" s="383"/>
      <c r="I124" s="384"/>
      <c r="J124" s="7"/>
      <c r="K124" s="7"/>
      <c r="L124" s="7"/>
      <c r="M124" s="383"/>
    </row>
    <row r="125" spans="1:13" ht="43.5" customHeight="1">
      <c r="A125" s="1185" t="s">
        <v>237</v>
      </c>
      <c r="B125" s="1175" t="s">
        <v>252</v>
      </c>
      <c r="C125" s="1176"/>
      <c r="D125" s="1177" t="str">
        <f>IF(B$126="Jahr","Jahresumsatz",IF(B$126="Monat","Monatsumsatz",IF(B$126="Woche","Wochenumsatz",IF(B$126="Tag","Tagesumsatz"))))</f>
        <v>Tagesumsatz</v>
      </c>
      <c r="E125" s="1178"/>
      <c r="F125" s="1175" t="s">
        <v>252</v>
      </c>
      <c r="G125" s="1187"/>
      <c r="H125" s="1177" t="str">
        <f>IF(F$126="Jahr","Jahresumsatz",IF(F$126="Monat","Monatsumsatz",IF(F$126="Woche","Wochenumsatz",IF(F$126="Tag","Tagesumsatz"))))</f>
        <v>Wochenumsatz</v>
      </c>
      <c r="I125" s="1178"/>
      <c r="J125" s="1175" t="s">
        <v>252</v>
      </c>
      <c r="K125" s="1176"/>
      <c r="L125" s="1177" t="str">
        <f>IF(J$126="Jahr","Jahresumsatz",IF(J$126="Monat","Monatsumsatz",IF(J$126="Woche","Wochenumsatz",IF(J$126="Tag","Tagesumsatz"))))</f>
        <v>Jahresumsatz</v>
      </c>
      <c r="M125" s="1178"/>
    </row>
    <row r="126" spans="1:13" ht="12.75">
      <c r="A126" s="1186"/>
      <c r="B126" s="1179" t="str">
        <f>IF($C$110="Jahr","Monat",IF($C$110="Monat","Tag",IF($C$110="Woche","Tag",IF($C$110="Tag","Woche","Falsch in C80"))))</f>
        <v>Tag</v>
      </c>
      <c r="C126" s="1188"/>
      <c r="D126" s="1189" t="s">
        <v>240</v>
      </c>
      <c r="E126" s="1190"/>
      <c r="F126" s="1179" t="str">
        <f>IF($C110="Jahr","Woche",IF($C110="Monat","Woche",IF($C110="Woche","Monat",IF($C110="Tag","Monat","Falsch in C80"))))</f>
        <v>Woche</v>
      </c>
      <c r="G126" s="1188"/>
      <c r="H126" s="1189" t="s">
        <v>240</v>
      </c>
      <c r="I126" s="1190"/>
      <c r="J126" s="1179" t="str">
        <f>IF($C110="Jahr","Tag",IF($C110="Monat","Jahr",IF($C110="Woche","Jahr",IF($C110="Tag","Jahr","Falsch in C80"))))</f>
        <v>Jahr</v>
      </c>
      <c r="K126" s="1180"/>
      <c r="L126" s="1181" t="s">
        <v>240</v>
      </c>
      <c r="M126" s="1182"/>
    </row>
    <row r="127" spans="1:13" ht="12.75">
      <c r="A127" s="123" t="str">
        <f aca="true" t="shared" si="1" ref="A127:A136">A111</f>
        <v>Umsatzbereich 1</v>
      </c>
      <c r="B127" s="1153">
        <f>IF($C$110="Jahr",$C111/N$113,IF($C$110="Monat",$C111/(4.33*N$111),IF($C$110="Woche",$C111/N$111,IF($C$110="Tag",$C111*N$111,"Falsch in C111"))))</f>
        <v>0</v>
      </c>
      <c r="C127" s="1154"/>
      <c r="D127" s="1151">
        <f>ROUND($F111*B127,0)</f>
        <v>0</v>
      </c>
      <c r="E127" s="1152"/>
      <c r="F127" s="1153">
        <f>IF($C$110="Jahr",$C111/(N$113*4.33),IF($C$110="Monat",$C111/4.33,IF($C$110="Woche",$C111*4.33,IF($C$110="Tag",B127*4.33,"Falsch in C111"))))</f>
        <v>0</v>
      </c>
      <c r="G127" s="1154"/>
      <c r="H127" s="1151">
        <f>ROUND($F111*F127,0)</f>
        <v>0</v>
      </c>
      <c r="I127" s="1152"/>
      <c r="J127" s="1153">
        <f>IF($C$110="Jahr",F127/N$111,IF($C$110="Monat",$C111*N$113,IF($C$110="Woche",F127*N$113,IF($C$110="Tag",F127*N$113,"Falsch in C111"))))</f>
        <v>0</v>
      </c>
      <c r="K127" s="1154"/>
      <c r="L127" s="1183">
        <f aca="true" t="shared" si="2" ref="L127:L136">ROUND($F111*J127,0)</f>
        <v>0</v>
      </c>
      <c r="M127" s="1184"/>
    </row>
    <row r="128" spans="1:13" ht="12.75">
      <c r="A128" s="18" t="str">
        <f t="shared" si="1"/>
        <v>Umsatzbereich 2</v>
      </c>
      <c r="B128" s="1153">
        <f aca="true" t="shared" si="3" ref="B128:B136">IF($C$110="Jahr",$C112/N$113,IF($C$110="Monat",$C112/(4.33*N$111),IF($C$110="Woche",$C112/N$111,IF($C$110="Tag",$C112*N$111,"Falsch in C111"))))</f>
        <v>0</v>
      </c>
      <c r="C128" s="1154"/>
      <c r="D128" s="1151">
        <f>ROUND($F112*B128,0)</f>
        <v>0</v>
      </c>
      <c r="E128" s="1152"/>
      <c r="F128" s="1153">
        <f aca="true" t="shared" si="4" ref="F128:F136">IF($C$110="Jahr",$C112/(N$113*4.33),IF($C$110="Monat",$C112/4.33,IF($C$110="Woche",$C112*4.33,IF($C$110="Tag",B128*4.33,"Falsch in C111"))))</f>
        <v>0</v>
      </c>
      <c r="G128" s="1154"/>
      <c r="H128" s="1151">
        <f aca="true" t="shared" si="5" ref="H128:H135">ROUND($F112*F128,0)</f>
        <v>0</v>
      </c>
      <c r="I128" s="1152"/>
      <c r="J128" s="1153">
        <f aca="true" t="shared" si="6" ref="J128:J136">IF($C$110="Jahr",F128/N$111,IF($C$110="Monat",$C112*N$113,IF($C$110="Woche",F128*N$113,IF($C$110="Tag",F128*N$113,"Falsch in C111"))))</f>
        <v>0</v>
      </c>
      <c r="K128" s="1154"/>
      <c r="L128" s="1151">
        <f t="shared" si="2"/>
        <v>0</v>
      </c>
      <c r="M128" s="1152"/>
    </row>
    <row r="129" spans="1:13" ht="12.75">
      <c r="A129" s="18" t="str">
        <f t="shared" si="1"/>
        <v>Umsatzbereich 3</v>
      </c>
      <c r="B129" s="1153">
        <f t="shared" si="3"/>
        <v>0</v>
      </c>
      <c r="C129" s="1154"/>
      <c r="D129" s="1151">
        <f aca="true" t="shared" si="7" ref="D129:D135">ROUND($F113*B129,0)</f>
        <v>0</v>
      </c>
      <c r="E129" s="1152"/>
      <c r="F129" s="1153">
        <f t="shared" si="4"/>
        <v>0</v>
      </c>
      <c r="G129" s="1154"/>
      <c r="H129" s="1151">
        <f t="shared" si="5"/>
        <v>0</v>
      </c>
      <c r="I129" s="1152"/>
      <c r="J129" s="1153">
        <f t="shared" si="6"/>
        <v>0</v>
      </c>
      <c r="K129" s="1154"/>
      <c r="L129" s="1151">
        <f t="shared" si="2"/>
        <v>0</v>
      </c>
      <c r="M129" s="1152"/>
    </row>
    <row r="130" spans="1:13" ht="12.75">
      <c r="A130" s="18" t="str">
        <f t="shared" si="1"/>
        <v>Umsatzbereich 4</v>
      </c>
      <c r="B130" s="1153">
        <f t="shared" si="3"/>
        <v>0</v>
      </c>
      <c r="C130" s="1154"/>
      <c r="D130" s="1151">
        <f t="shared" si="7"/>
        <v>0</v>
      </c>
      <c r="E130" s="1152"/>
      <c r="F130" s="1153">
        <f t="shared" si="4"/>
        <v>0</v>
      </c>
      <c r="G130" s="1154"/>
      <c r="H130" s="1151">
        <f t="shared" si="5"/>
        <v>0</v>
      </c>
      <c r="I130" s="1152"/>
      <c r="J130" s="1153">
        <f t="shared" si="6"/>
        <v>0</v>
      </c>
      <c r="K130" s="1154"/>
      <c r="L130" s="1151">
        <f t="shared" si="2"/>
        <v>0</v>
      </c>
      <c r="M130" s="1152"/>
    </row>
    <row r="131" spans="1:13" ht="12.75">
      <c r="A131" s="18" t="str">
        <f t="shared" si="1"/>
        <v>Umsatzbereich 5</v>
      </c>
      <c r="B131" s="1153">
        <f t="shared" si="3"/>
        <v>0</v>
      </c>
      <c r="C131" s="1154"/>
      <c r="D131" s="1151">
        <f t="shared" si="7"/>
        <v>0</v>
      </c>
      <c r="E131" s="1152"/>
      <c r="F131" s="1153">
        <f t="shared" si="4"/>
        <v>0</v>
      </c>
      <c r="G131" s="1154"/>
      <c r="H131" s="1151">
        <f t="shared" si="5"/>
        <v>0</v>
      </c>
      <c r="I131" s="1152"/>
      <c r="J131" s="1153">
        <f t="shared" si="6"/>
        <v>0</v>
      </c>
      <c r="K131" s="1154"/>
      <c r="L131" s="1151">
        <f t="shared" si="2"/>
        <v>0</v>
      </c>
      <c r="M131" s="1152"/>
    </row>
    <row r="132" spans="1:13" ht="12.75">
      <c r="A132" s="18" t="str">
        <f t="shared" si="1"/>
        <v>Umsatzbereich 6</v>
      </c>
      <c r="B132" s="1153">
        <f t="shared" si="3"/>
        <v>0</v>
      </c>
      <c r="C132" s="1154"/>
      <c r="D132" s="1151">
        <f t="shared" si="7"/>
        <v>0</v>
      </c>
      <c r="E132" s="1152"/>
      <c r="F132" s="1153">
        <f t="shared" si="4"/>
        <v>0</v>
      </c>
      <c r="G132" s="1154"/>
      <c r="H132" s="1151">
        <f t="shared" si="5"/>
        <v>0</v>
      </c>
      <c r="I132" s="1152"/>
      <c r="J132" s="1153">
        <f t="shared" si="6"/>
        <v>0</v>
      </c>
      <c r="K132" s="1154"/>
      <c r="L132" s="1151">
        <f t="shared" si="2"/>
        <v>0</v>
      </c>
      <c r="M132" s="1152"/>
    </row>
    <row r="133" spans="1:13" ht="12.75">
      <c r="A133" s="18" t="str">
        <f t="shared" si="1"/>
        <v>Umsatzbereich 7</v>
      </c>
      <c r="B133" s="1153">
        <f t="shared" si="3"/>
        <v>0</v>
      </c>
      <c r="C133" s="1154"/>
      <c r="D133" s="1151">
        <f t="shared" si="7"/>
        <v>0</v>
      </c>
      <c r="E133" s="1152"/>
      <c r="F133" s="1153">
        <f t="shared" si="4"/>
        <v>0</v>
      </c>
      <c r="G133" s="1154"/>
      <c r="H133" s="1151">
        <f t="shared" si="5"/>
        <v>0</v>
      </c>
      <c r="I133" s="1152"/>
      <c r="J133" s="1153">
        <f t="shared" si="6"/>
        <v>0</v>
      </c>
      <c r="K133" s="1154"/>
      <c r="L133" s="1151">
        <f t="shared" si="2"/>
        <v>0</v>
      </c>
      <c r="M133" s="1152"/>
    </row>
    <row r="134" spans="1:13" ht="12.75">
      <c r="A134" s="18" t="str">
        <f t="shared" si="1"/>
        <v>Umsatzbereich 8</v>
      </c>
      <c r="B134" s="1153">
        <f t="shared" si="3"/>
        <v>0</v>
      </c>
      <c r="C134" s="1154"/>
      <c r="D134" s="1151">
        <f t="shared" si="7"/>
        <v>0</v>
      </c>
      <c r="E134" s="1152"/>
      <c r="F134" s="1153">
        <f t="shared" si="4"/>
        <v>0</v>
      </c>
      <c r="G134" s="1154"/>
      <c r="H134" s="1151">
        <f t="shared" si="5"/>
        <v>0</v>
      </c>
      <c r="I134" s="1152"/>
      <c r="J134" s="1153">
        <f t="shared" si="6"/>
        <v>0</v>
      </c>
      <c r="K134" s="1154"/>
      <c r="L134" s="1151">
        <f t="shared" si="2"/>
        <v>0</v>
      </c>
      <c r="M134" s="1152"/>
    </row>
    <row r="135" spans="1:13" ht="12.75">
      <c r="A135" s="18" t="str">
        <f t="shared" si="1"/>
        <v>Umsatzbereich 9</v>
      </c>
      <c r="B135" s="1153">
        <f t="shared" si="3"/>
        <v>0</v>
      </c>
      <c r="C135" s="1154"/>
      <c r="D135" s="1151">
        <f t="shared" si="7"/>
        <v>0</v>
      </c>
      <c r="E135" s="1152"/>
      <c r="F135" s="1153">
        <f t="shared" si="4"/>
        <v>0</v>
      </c>
      <c r="G135" s="1154"/>
      <c r="H135" s="1151">
        <f t="shared" si="5"/>
        <v>0</v>
      </c>
      <c r="I135" s="1152"/>
      <c r="J135" s="1153">
        <f t="shared" si="6"/>
        <v>0</v>
      </c>
      <c r="K135" s="1154"/>
      <c r="L135" s="1151">
        <f t="shared" si="2"/>
        <v>0</v>
      </c>
      <c r="M135" s="1152"/>
    </row>
    <row r="136" spans="1:13" ht="13.5" thickBot="1">
      <c r="A136" s="18" t="str">
        <f t="shared" si="1"/>
        <v>Umsatzbereich 10</v>
      </c>
      <c r="B136" s="1155">
        <f t="shared" si="3"/>
        <v>0</v>
      </c>
      <c r="C136" s="1156"/>
      <c r="D136" s="1151">
        <f>ROUND($F120*B136,0)</f>
        <v>0</v>
      </c>
      <c r="E136" s="1152"/>
      <c r="F136" s="1155">
        <f t="shared" si="4"/>
        <v>0</v>
      </c>
      <c r="G136" s="1156"/>
      <c r="H136" s="1151">
        <f>ROUND($F120*F136,0)</f>
        <v>0</v>
      </c>
      <c r="I136" s="1152"/>
      <c r="J136" s="1155">
        <f t="shared" si="6"/>
        <v>0</v>
      </c>
      <c r="K136" s="1156"/>
      <c r="L136" s="1167">
        <f t="shared" si="2"/>
        <v>0</v>
      </c>
      <c r="M136" s="1168"/>
    </row>
    <row r="137" spans="1:13" ht="16.5" thickBot="1">
      <c r="A137" s="478" t="s">
        <v>241</v>
      </c>
      <c r="B137" s="1161"/>
      <c r="C137" s="1162"/>
      <c r="D137" s="1163">
        <f>SUM(D127:E136)</f>
        <v>0</v>
      </c>
      <c r="E137" s="1164"/>
      <c r="F137" s="1165"/>
      <c r="G137" s="1166"/>
      <c r="H137" s="1163">
        <f>SUM(H127:I136)</f>
        <v>0</v>
      </c>
      <c r="I137" s="1164"/>
      <c r="J137" s="1165"/>
      <c r="K137" s="1166"/>
      <c r="L137" s="1149">
        <f>SUM(L127:M136)</f>
        <v>0</v>
      </c>
      <c r="M137" s="1150"/>
    </row>
    <row r="138" spans="1:13" ht="15.75">
      <c r="A138" s="479" t="s">
        <v>242</v>
      </c>
      <c r="B138" s="1157">
        <f>SUM(B127:C136)</f>
        <v>0</v>
      </c>
      <c r="C138" s="1158"/>
      <c r="D138" s="736"/>
      <c r="E138" s="737"/>
      <c r="F138" s="1157">
        <f>SUM(F127:G136)</f>
        <v>0</v>
      </c>
      <c r="G138" s="1158"/>
      <c r="H138" s="736"/>
      <c r="I138" s="737"/>
      <c r="J138" s="1159">
        <f>IF(SUM(J127:K136)&lt;0.01,"",SUM(J127:K136))</f>
      </c>
      <c r="K138" s="1160"/>
      <c r="L138" s="738"/>
      <c r="M138" s="422"/>
    </row>
  </sheetData>
  <sheetProtection sheet="1"/>
  <mergeCells count="130">
    <mergeCell ref="O75:P75"/>
    <mergeCell ref="O76:P76"/>
    <mergeCell ref="L77:M77"/>
    <mergeCell ref="O77:P77"/>
    <mergeCell ref="L75:M75"/>
    <mergeCell ref="L76:M76"/>
    <mergeCell ref="I73:K73"/>
    <mergeCell ref="L73:M73"/>
    <mergeCell ref="L74:M74"/>
    <mergeCell ref="I76:K76"/>
    <mergeCell ref="I75:K75"/>
    <mergeCell ref="A109:A110"/>
    <mergeCell ref="C109:E109"/>
    <mergeCell ref="F109:H110"/>
    <mergeCell ref="C110:E110"/>
    <mergeCell ref="B85:C85"/>
    <mergeCell ref="C112:E112"/>
    <mergeCell ref="F112:H112"/>
    <mergeCell ref="C114:E114"/>
    <mergeCell ref="F114:H114"/>
    <mergeCell ref="L25:P25"/>
    <mergeCell ref="B25:F25"/>
    <mergeCell ref="G25:K25"/>
    <mergeCell ref="I74:K74"/>
    <mergeCell ref="O73:P73"/>
    <mergeCell ref="O74:P74"/>
    <mergeCell ref="F127:G127"/>
    <mergeCell ref="H127:I127"/>
    <mergeCell ref="C115:E115"/>
    <mergeCell ref="F115:H115"/>
    <mergeCell ref="C113:E113"/>
    <mergeCell ref="F113:H113"/>
    <mergeCell ref="C116:E116"/>
    <mergeCell ref="F116:H116"/>
    <mergeCell ref="C122:E122"/>
    <mergeCell ref="H125:I125"/>
    <mergeCell ref="O78:P78"/>
    <mergeCell ref="I77:K77"/>
    <mergeCell ref="K111:M111"/>
    <mergeCell ref="C111:E111"/>
    <mergeCell ref="F111:H111"/>
    <mergeCell ref="K110:N110"/>
    <mergeCell ref="B83:C83"/>
    <mergeCell ref="H126:I126"/>
    <mergeCell ref="B126:C126"/>
    <mergeCell ref="C117:E117"/>
    <mergeCell ref="F117:H117"/>
    <mergeCell ref="C118:E118"/>
    <mergeCell ref="F118:H118"/>
    <mergeCell ref="J127:K127"/>
    <mergeCell ref="L127:M127"/>
    <mergeCell ref="A125:A126"/>
    <mergeCell ref="B125:C125"/>
    <mergeCell ref="D125:E125"/>
    <mergeCell ref="F125:G125"/>
    <mergeCell ref="F126:G126"/>
    <mergeCell ref="D126:E126"/>
    <mergeCell ref="B127:C127"/>
    <mergeCell ref="D127:E127"/>
    <mergeCell ref="J128:K128"/>
    <mergeCell ref="L128:M128"/>
    <mergeCell ref="C119:E119"/>
    <mergeCell ref="F119:H119"/>
    <mergeCell ref="C120:E120"/>
    <mergeCell ref="F120:H120"/>
    <mergeCell ref="J125:K125"/>
    <mergeCell ref="L125:M125"/>
    <mergeCell ref="J126:K126"/>
    <mergeCell ref="L126:M126"/>
    <mergeCell ref="B128:C128"/>
    <mergeCell ref="D128:E128"/>
    <mergeCell ref="F128:G128"/>
    <mergeCell ref="H128:I128"/>
    <mergeCell ref="B129:C129"/>
    <mergeCell ref="F129:G129"/>
    <mergeCell ref="D129:E129"/>
    <mergeCell ref="H129:I129"/>
    <mergeCell ref="D131:E131"/>
    <mergeCell ref="H131:I131"/>
    <mergeCell ref="B130:C130"/>
    <mergeCell ref="D130:E130"/>
    <mergeCell ref="F130:G130"/>
    <mergeCell ref="H130:I130"/>
    <mergeCell ref="B131:C131"/>
    <mergeCell ref="F131:G131"/>
    <mergeCell ref="B132:C132"/>
    <mergeCell ref="D132:E132"/>
    <mergeCell ref="F132:G132"/>
    <mergeCell ref="H132:I132"/>
    <mergeCell ref="J132:K132"/>
    <mergeCell ref="L132:M132"/>
    <mergeCell ref="L136:M136"/>
    <mergeCell ref="J133:K133"/>
    <mergeCell ref="L133:M133"/>
    <mergeCell ref="J134:K134"/>
    <mergeCell ref="L134:M134"/>
    <mergeCell ref="L135:M135"/>
    <mergeCell ref="L129:M129"/>
    <mergeCell ref="J130:K130"/>
    <mergeCell ref="L130:M130"/>
    <mergeCell ref="J131:K131"/>
    <mergeCell ref="L131:M131"/>
    <mergeCell ref="J129:K129"/>
    <mergeCell ref="D134:E134"/>
    <mergeCell ref="F134:G134"/>
    <mergeCell ref="H134:I134"/>
    <mergeCell ref="B136:C136"/>
    <mergeCell ref="D136:E136"/>
    <mergeCell ref="F136:G136"/>
    <mergeCell ref="D135:E135"/>
    <mergeCell ref="F137:G137"/>
    <mergeCell ref="H137:I137"/>
    <mergeCell ref="J137:K137"/>
    <mergeCell ref="H133:I133"/>
    <mergeCell ref="B133:C133"/>
    <mergeCell ref="F133:G133"/>
    <mergeCell ref="D133:E133"/>
    <mergeCell ref="B135:C135"/>
    <mergeCell ref="F135:G135"/>
    <mergeCell ref="B134:C134"/>
    <mergeCell ref="L137:M137"/>
    <mergeCell ref="H136:I136"/>
    <mergeCell ref="H135:I135"/>
    <mergeCell ref="J135:K135"/>
    <mergeCell ref="J136:K136"/>
    <mergeCell ref="B138:C138"/>
    <mergeCell ref="F138:G138"/>
    <mergeCell ref="J138:K138"/>
    <mergeCell ref="B137:C137"/>
    <mergeCell ref="D137:E137"/>
  </mergeCells>
  <printOptions/>
  <pageMargins left="1.1811023622047245" right="0.2362204724409449" top="1.3779527559055118" bottom="0.984251968503937" header="0.5118110236220472" footer="0.5118110236220472"/>
  <pageSetup blackAndWhite="1" fitToHeight="2" horizontalDpi="300" verticalDpi="300" orientation="landscape" paperSize="9" scale="73" r:id="rId3"/>
  <headerFooter alignWithMargins="0">
    <oddFooter>&amp;L&amp;D</oddFooter>
  </headerFooter>
  <rowBreaks count="2" manualBreakCount="2">
    <brk id="60" max="15" man="1"/>
    <brk id="101" max="15" man="1"/>
  </rowBreaks>
  <legacyDrawing r:id="rId2"/>
</worksheet>
</file>

<file path=xl/worksheets/sheet13.xml><?xml version="1.0" encoding="utf-8"?>
<worksheet xmlns="http://schemas.openxmlformats.org/spreadsheetml/2006/main" xmlns:r="http://schemas.openxmlformats.org/officeDocument/2006/relationships">
  <sheetPr codeName="Tabelle6">
    <pageSetUpPr fitToPage="1"/>
  </sheetPr>
  <dimension ref="A1:J32"/>
  <sheetViews>
    <sheetView showGridLines="0" zoomScale="80" zoomScaleNormal="80" zoomScalePageLayoutView="0" workbookViewId="0" topLeftCell="A1">
      <selection activeCell="B8" sqref="B8"/>
    </sheetView>
  </sheetViews>
  <sheetFormatPr defaultColWidth="11.421875" defaultRowHeight="12.75"/>
  <cols>
    <col min="1" max="1" width="9.00390625" style="7" customWidth="1"/>
    <col min="2" max="2" width="30.28125" style="7" customWidth="1"/>
    <col min="3" max="3" width="10.28125" style="7" customWidth="1"/>
    <col min="4" max="4" width="10.00390625" style="7" customWidth="1"/>
    <col min="5" max="5" width="10.28125" style="7" customWidth="1"/>
    <col min="6" max="6" width="9.57421875" style="7" customWidth="1"/>
    <col min="7" max="7" width="10.28125" style="7" customWidth="1"/>
    <col min="8" max="8" width="10.00390625" style="7" customWidth="1"/>
    <col min="9" max="16384" width="11.421875" style="7" customWidth="1"/>
  </cols>
  <sheetData>
    <row r="1" spans="1:5" ht="15.75">
      <c r="A1" s="692" t="str">
        <f>CONCATENATE("Rentabilitätsvorschau des Unternehmens:  ",Startseite!C14)</f>
        <v>Rentabilitätsvorschau des Unternehmens:  </v>
      </c>
      <c r="B1" s="110"/>
      <c r="C1" s="110"/>
      <c r="D1" s="110"/>
      <c r="E1" s="111"/>
    </row>
    <row r="2" ht="13.5" customHeight="1"/>
    <row r="3" spans="1:8" ht="17.25" customHeight="1">
      <c r="A3" s="112"/>
      <c r="B3" s="113"/>
      <c r="C3" s="130" t="s">
        <v>48</v>
      </c>
      <c r="D3" s="10"/>
      <c r="E3" s="130" t="s">
        <v>49</v>
      </c>
      <c r="F3" s="10"/>
      <c r="G3" s="130" t="s">
        <v>50</v>
      </c>
      <c r="H3" s="115"/>
    </row>
    <row r="4" spans="1:8" ht="14.25" customHeight="1">
      <c r="A4" s="539"/>
      <c r="B4" s="116"/>
      <c r="C4" s="1114" t="str">
        <f>CONCATENATE("(",TEXT('Personalkosten 1. Jahr'!$K$1,"MMM. JJJJ")," - ",TEXT('Personalkosten 1. Jahr'!$M$1,"MMM. JJJJ"),")")</f>
        <v>(Jan. 2017 - Dez. 2017)</v>
      </c>
      <c r="D4" s="1115"/>
      <c r="E4" s="1114" t="str">
        <f>CONCATENATE("(",TEXT('Personalkosten 2. Jahr'!$K$1,"MMM. JJJJ")," - ",TEXT('Personalkosten 2. Jahr'!$M$1,"MMM. JJJJ"),")")</f>
        <v>(Jan. 2018 - Dez. 2018)</v>
      </c>
      <c r="F4" s="1115"/>
      <c r="G4" s="1114" t="str">
        <f>CONCATENATE("(",TEXT('Personalkosten 3. Jahr'!$K$1,"MMM. JJJJ")," - ",TEXT('Personalkosten 3. Jahr'!$M$1,"MMM. JJJJ"),")")</f>
        <v>(Jan. 2019 - Dez. 2019)</v>
      </c>
      <c r="H4" s="1115"/>
    </row>
    <row r="5" spans="1:8" ht="12.75">
      <c r="A5" s="25" t="s">
        <v>0</v>
      </c>
      <c r="B5" s="116"/>
      <c r="C5" s="1116" t="s">
        <v>55</v>
      </c>
      <c r="D5" s="1116" t="s">
        <v>1</v>
      </c>
      <c r="E5" s="1116" t="s">
        <v>55</v>
      </c>
      <c r="F5" s="1116" t="s">
        <v>1</v>
      </c>
      <c r="G5" s="1116" t="s">
        <v>55</v>
      </c>
      <c r="H5" s="1116" t="s">
        <v>1</v>
      </c>
    </row>
    <row r="6" spans="1:8" ht="12.75">
      <c r="A6" s="16"/>
      <c r="B6" s="118"/>
      <c r="C6" s="1117"/>
      <c r="D6" s="1117"/>
      <c r="E6" s="1117"/>
      <c r="F6" s="1117"/>
      <c r="G6" s="1117"/>
      <c r="H6" s="1117"/>
    </row>
    <row r="7" spans="1:8" ht="12.75">
      <c r="A7" s="61" t="s">
        <v>132</v>
      </c>
      <c r="B7" s="133"/>
      <c r="C7" s="134"/>
      <c r="D7" s="135"/>
      <c r="E7" s="134"/>
      <c r="F7" s="135">
        <f>IF(E$13=0,"",(E7/E$13*100))</f>
      </c>
      <c r="G7" s="134"/>
      <c r="H7" s="135">
        <f>IF(G$13=0,"",(G7/G$13*100))</f>
      </c>
    </row>
    <row r="8" spans="1:8" ht="12.75">
      <c r="A8" s="132" t="s">
        <v>358</v>
      </c>
      <c r="B8" s="203"/>
      <c r="C8" s="204"/>
      <c r="D8" s="22">
        <f>IF(C$13=0,"",(C8/C$13*100))</f>
      </c>
      <c r="E8" s="204"/>
      <c r="F8" s="22">
        <f>IF(E$13=0,"",(E8/E$13*100))</f>
      </c>
      <c r="G8" s="204"/>
      <c r="H8" s="22">
        <f>IF(G$13=0,"",(G8/G$13*100))</f>
      </c>
    </row>
    <row r="9" spans="1:8" ht="12.75">
      <c r="A9" s="124" t="s">
        <v>359</v>
      </c>
      <c r="B9" s="203"/>
      <c r="C9" s="204"/>
      <c r="D9" s="22">
        <f>IF(C$13=0,"",(C9/C$13*100))</f>
      </c>
      <c r="E9" s="204"/>
      <c r="F9" s="22">
        <f>IF(E$13=0,"",(E9/E$13*100))</f>
      </c>
      <c r="G9" s="204"/>
      <c r="H9" s="22">
        <f>IF(G$13=0,"",(G9/G$13*100))</f>
      </c>
    </row>
    <row r="10" spans="1:8" ht="12.75">
      <c r="A10" s="124" t="s">
        <v>360</v>
      </c>
      <c r="B10" s="203"/>
      <c r="C10" s="204"/>
      <c r="D10" s="22">
        <f>IF(C$13=0,"",(C10/C$13*100))</f>
      </c>
      <c r="E10" s="204"/>
      <c r="F10" s="22">
        <f>IF(E$13=0,"",(E10/E$13*100))</f>
      </c>
      <c r="G10" s="204"/>
      <c r="H10" s="22">
        <f>IF(G$13=0,"",(G10/G$13*100))</f>
      </c>
    </row>
    <row r="11" spans="1:8" ht="12.75">
      <c r="A11" s="124" t="s">
        <v>361</v>
      </c>
      <c r="B11" s="203"/>
      <c r="C11" s="204"/>
      <c r="D11" s="22">
        <f>IF(C$13=0,"",(C11/C$13*100))</f>
      </c>
      <c r="E11" s="204"/>
      <c r="F11" s="22">
        <f>IF(E$13=0,"",(E11/E$13*100))</f>
      </c>
      <c r="G11" s="204"/>
      <c r="H11" s="22">
        <f>IF(G$13=0,"",(G11/G$13*100))</f>
      </c>
    </row>
    <row r="12" spans="1:8" ht="12.75">
      <c r="A12" s="177"/>
      <c r="B12" s="163"/>
      <c r="C12" s="24"/>
      <c r="D12" s="64"/>
      <c r="E12" s="24"/>
      <c r="F12" s="64"/>
      <c r="G12" s="24"/>
      <c r="H12" s="64"/>
    </row>
    <row r="13" spans="1:8" s="148" customFormat="1" ht="12.75">
      <c r="A13" s="61" t="s">
        <v>80</v>
      </c>
      <c r="B13" s="609"/>
      <c r="C13" s="467">
        <f>SUM(C7:C11)</f>
        <v>0</v>
      </c>
      <c r="D13" s="610">
        <f>IF(C$13=0,"",(C13/C$13*100))</f>
      </c>
      <c r="E13" s="467">
        <f>SUM(E7:E11)</f>
        <v>0</v>
      </c>
      <c r="F13" s="610">
        <f>IF(E$13=0,"",(E13/E$13*100))</f>
      </c>
      <c r="G13" s="467">
        <f>SUM(G7:G11)</f>
        <v>0</v>
      </c>
      <c r="H13" s="610">
        <f>IF(G$13=0,"",(G13/G$13*100))</f>
      </c>
    </row>
    <row r="14" spans="1:8" ht="12.75">
      <c r="A14" s="25" t="s">
        <v>335</v>
      </c>
      <c r="B14" s="611"/>
      <c r="C14" s="205"/>
      <c r="D14" s="22">
        <f>IF(C$13=0,0,(C14/C$13*100))</f>
        <v>0</v>
      </c>
      <c r="E14" s="205"/>
      <c r="F14" s="22">
        <f>IF(E$13=0,0,(E14/E$13*100))</f>
        <v>0</v>
      </c>
      <c r="G14" s="205"/>
      <c r="H14" s="22">
        <f>IF(G$13=0,0,(G14/G$13*100))</f>
        <v>0</v>
      </c>
    </row>
    <row r="15" spans="1:8" ht="12.75">
      <c r="A15" s="608"/>
      <c r="B15" s="607" t="s">
        <v>330</v>
      </c>
      <c r="C15" s="134">
        <f>IF(D15="",0,C8*D15/100)</f>
        <v>0</v>
      </c>
      <c r="D15" s="207"/>
      <c r="E15" s="134">
        <f>IF(F15="",0,E8*F15/100)</f>
        <v>0</v>
      </c>
      <c r="F15" s="207"/>
      <c r="G15" s="134">
        <f>IF(H15="",0,G8*H15/100)</f>
        <v>0</v>
      </c>
      <c r="H15" s="207"/>
    </row>
    <row r="16" spans="1:8" ht="12.75">
      <c r="A16" s="25"/>
      <c r="B16" s="607" t="s">
        <v>331</v>
      </c>
      <c r="C16" s="134">
        <f aca="true" t="shared" si="0" ref="C16:E18">IF(D16="",0,C9*D16/100)</f>
        <v>0</v>
      </c>
      <c r="D16" s="207"/>
      <c r="E16" s="134">
        <f t="shared" si="0"/>
        <v>0</v>
      </c>
      <c r="F16" s="207"/>
      <c r="G16" s="134">
        <f>IF(H16="",0,G9*H16/100)</f>
        <v>0</v>
      </c>
      <c r="H16" s="207"/>
    </row>
    <row r="17" spans="1:8" ht="12.75">
      <c r="A17" s="25"/>
      <c r="B17" s="607" t="s">
        <v>332</v>
      </c>
      <c r="C17" s="134">
        <f t="shared" si="0"/>
        <v>0</v>
      </c>
      <c r="D17" s="207"/>
      <c r="E17" s="134">
        <f t="shared" si="0"/>
        <v>0</v>
      </c>
      <c r="F17" s="207"/>
      <c r="G17" s="134">
        <f>IF(H17="",0,G10*H17/100)</f>
        <v>0</v>
      </c>
      <c r="H17" s="207"/>
    </row>
    <row r="18" spans="1:8" ht="12.75">
      <c r="A18" s="25"/>
      <c r="B18" s="607" t="s">
        <v>333</v>
      </c>
      <c r="C18" s="134">
        <f t="shared" si="0"/>
        <v>0</v>
      </c>
      <c r="D18" s="207"/>
      <c r="E18" s="134">
        <f t="shared" si="0"/>
        <v>0</v>
      </c>
      <c r="F18" s="207"/>
      <c r="G18" s="134">
        <f>IF(H18="",0,G11*H18/100)</f>
        <v>0</v>
      </c>
      <c r="H18" s="207"/>
    </row>
    <row r="19" spans="1:10" ht="12.75">
      <c r="A19" s="124" t="s">
        <v>130</v>
      </c>
      <c r="B19" s="125"/>
      <c r="C19" s="134">
        <f>SUM(C15:C18)</f>
        <v>0</v>
      </c>
      <c r="D19" s="127">
        <f>IF(C$13=0,0,(C19/C$13*100))</f>
        <v>0</v>
      </c>
      <c r="E19" s="134">
        <f>SUM(E15:E18)</f>
        <v>0</v>
      </c>
      <c r="F19" s="127">
        <f>IF(E$13=0,0,(E19/E$13*100))</f>
        <v>0</v>
      </c>
      <c r="G19" s="134">
        <f>SUM(G15:G18)</f>
        <v>0</v>
      </c>
      <c r="H19" s="127">
        <f>IF(G$13=0,0,(G19/G$13*100))</f>
        <v>0</v>
      </c>
      <c r="J19" s="71"/>
    </row>
    <row r="20" spans="1:8" s="148" customFormat="1" ht="12.75">
      <c r="A20" s="53" t="s">
        <v>68</v>
      </c>
      <c r="B20" s="121"/>
      <c r="C20" s="122">
        <f>(C13-C14-C19)</f>
        <v>0</v>
      </c>
      <c r="D20" s="176">
        <f aca="true" t="shared" si="1" ref="D20:D25">IF(C$13=0,"",(C20/C$13*100))</f>
      </c>
      <c r="E20" s="122">
        <f>(E13-E14-E19)</f>
        <v>0</v>
      </c>
      <c r="F20" s="176">
        <f aca="true" t="shared" si="2" ref="F20:F25">IF(E$13=0,"",(E20/E$13*100))</f>
      </c>
      <c r="G20" s="122">
        <f>(G13-G14-G19)</f>
        <v>0</v>
      </c>
      <c r="H20" s="176">
        <f aca="true" t="shared" si="3" ref="H20:H25">IF(G$13=0,"",(G20/G$13*100))</f>
      </c>
    </row>
    <row r="21" spans="1:8" ht="12.75">
      <c r="A21" s="124" t="s">
        <v>69</v>
      </c>
      <c r="B21" s="125"/>
      <c r="C21" s="126">
        <f>'Personalkosten 1. Jahr'!M27</f>
        <v>0</v>
      </c>
      <c r="D21" s="127">
        <f t="shared" si="1"/>
      </c>
      <c r="E21" s="126">
        <f>'Personalkosten 2. Jahr'!M27</f>
        <v>0</v>
      </c>
      <c r="F21" s="127">
        <f t="shared" si="2"/>
      </c>
      <c r="G21" s="126">
        <f>'Personalkosten 3. Jahr'!M27</f>
        <v>0</v>
      </c>
      <c r="H21" s="127">
        <f t="shared" si="3"/>
      </c>
    </row>
    <row r="22" spans="1:8" ht="12.75">
      <c r="A22" s="53" t="s">
        <v>70</v>
      </c>
      <c r="B22" s="121"/>
      <c r="C22" s="122">
        <f>(C20-C21)</f>
        <v>0</v>
      </c>
      <c r="D22" s="176">
        <f t="shared" si="1"/>
      </c>
      <c r="E22" s="122">
        <f>(E20-E21)</f>
        <v>0</v>
      </c>
      <c r="F22" s="176">
        <f t="shared" si="2"/>
      </c>
      <c r="G22" s="122">
        <f>(G20-G21)</f>
        <v>0</v>
      </c>
      <c r="H22" s="176">
        <f t="shared" si="3"/>
      </c>
    </row>
    <row r="23" spans="1:8" ht="12.75">
      <c r="A23" s="124" t="s">
        <v>326</v>
      </c>
      <c r="B23" s="125"/>
      <c r="C23" s="126">
        <f>'übrige Kosten'!$C$28</f>
        <v>0</v>
      </c>
      <c r="D23" s="127">
        <f t="shared" si="1"/>
      </c>
      <c r="E23" s="126">
        <f>'übrige Kosten'!$E$28</f>
        <v>0</v>
      </c>
      <c r="F23" s="127">
        <f t="shared" si="2"/>
      </c>
      <c r="G23" s="126">
        <f>'übrige Kosten'!$G$28</f>
        <v>0</v>
      </c>
      <c r="H23" s="127">
        <f t="shared" si="3"/>
      </c>
    </row>
    <row r="24" spans="1:8" s="148" customFormat="1" ht="12.75">
      <c r="A24" s="53" t="s">
        <v>131</v>
      </c>
      <c r="B24" s="121"/>
      <c r="C24" s="122">
        <f>C22-C23</f>
        <v>0</v>
      </c>
      <c r="D24" s="176">
        <f t="shared" si="1"/>
      </c>
      <c r="E24" s="122">
        <f>E22-E23</f>
        <v>0</v>
      </c>
      <c r="F24" s="176">
        <f t="shared" si="2"/>
      </c>
      <c r="G24" s="122">
        <f>G22-G23</f>
        <v>0</v>
      </c>
      <c r="H24" s="176">
        <f t="shared" si="3"/>
      </c>
    </row>
    <row r="25" spans="1:8" ht="12.75">
      <c r="A25" s="25" t="s">
        <v>397</v>
      </c>
      <c r="B25" s="12"/>
      <c r="C25" s="126">
        <f>'übrige Kosten'!C32+'übrige Kosten'!C33</f>
        <v>0</v>
      </c>
      <c r="D25" s="142">
        <f t="shared" si="1"/>
      </c>
      <c r="E25" s="126">
        <f>'übrige Kosten'!E32+'übrige Kosten'!E33</f>
        <v>0</v>
      </c>
      <c r="F25" s="142">
        <f t="shared" si="2"/>
      </c>
      <c r="G25" s="126">
        <f>'übrige Kosten'!G32+'übrige Kosten'!G33</f>
        <v>0</v>
      </c>
      <c r="H25" s="32">
        <f t="shared" si="3"/>
      </c>
    </row>
    <row r="26" spans="1:8" ht="12.75">
      <c r="A26" s="481" t="s">
        <v>253</v>
      </c>
      <c r="B26" s="556"/>
      <c r="C26" s="557">
        <f>(C24-C25)</f>
        <v>0</v>
      </c>
      <c r="D26" s="558">
        <f>IF(C$13=0,"",(C26/C$13*100))</f>
      </c>
      <c r="E26" s="557">
        <f>(E24-E25)</f>
        <v>0</v>
      </c>
      <c r="F26" s="558">
        <f>IF(E$13=0,"",(E26/E$13*100))</f>
      </c>
      <c r="G26" s="557">
        <f>(G24-G25)</f>
        <v>0</v>
      </c>
      <c r="H26" s="558">
        <f>IF(G$13=0,"",(G26/G$13*100))</f>
      </c>
    </row>
    <row r="27" spans="1:8" ht="12.75">
      <c r="A27" s="386"/>
      <c r="B27" s="559"/>
      <c r="C27" s="560"/>
      <c r="D27" s="561"/>
      <c r="E27" s="560"/>
      <c r="F27" s="561"/>
      <c r="G27" s="560"/>
      <c r="H27" s="562"/>
    </row>
    <row r="28" spans="1:8" ht="12.75">
      <c r="A28" s="417" t="s">
        <v>324</v>
      </c>
      <c r="B28" s="555"/>
      <c r="C28" s="201">
        <f>'übrige Kosten'!C14</f>
        <v>0</v>
      </c>
      <c r="D28" s="64">
        <f>IF(C$13=0,"",(C28/C$13*100))</f>
      </c>
      <c r="E28" s="201">
        <f>'übrige Kosten'!E14</f>
        <v>0</v>
      </c>
      <c r="F28" s="64">
        <f>IF(E$13=0,"",(E28/E$13*100))</f>
      </c>
      <c r="G28" s="201">
        <f>'übrige Kosten'!G14</f>
        <v>0</v>
      </c>
      <c r="H28" s="64">
        <f>IF(G$13=0,"",(G28/G$13*100))</f>
      </c>
    </row>
    <row r="29" spans="1:8" ht="12.75">
      <c r="A29" s="132" t="s">
        <v>325</v>
      </c>
      <c r="B29" s="563"/>
      <c r="C29" s="134">
        <f>ROUND('Zins und Tilgung'!D13,-2)</f>
        <v>0</v>
      </c>
      <c r="D29" s="64">
        <f>IF(C$13=0,"",(C29/C$13*100))</f>
      </c>
      <c r="E29" s="134">
        <f>ROUND('Zins und Tilgung'!D14,-2)</f>
        <v>0</v>
      </c>
      <c r="F29" s="64">
        <f>IF(E$13=0,"",(E29/E$13*100))</f>
      </c>
      <c r="G29" s="134">
        <f>ROUND('Zins und Tilgung'!D15,-2)</f>
        <v>0</v>
      </c>
      <c r="H29" s="64">
        <f>IF(G$13=0,"",(G29/G$13*100))</f>
      </c>
    </row>
    <row r="30" spans="1:8" ht="12.75">
      <c r="A30" s="126" t="str">
        <f>IF(Unternehmerlohn!D7&gt;=Unternehmerlohn!D40,"  - Geplanter Unternehmerlohn","  - Notwendiger Unternehmerlohn")</f>
        <v>  - Geplanter Unternehmerlohn</v>
      </c>
      <c r="B30" s="126"/>
      <c r="C30" s="126">
        <f>IF(OR(Startseite!$A35=Startseite!$A44,Startseite!$A35=Startseite!$A45,Startseite!$A35=Startseite!$A46),0,IF(Unternehmerlohn!D7&gt;=Unternehmerlohn!D40,Unternehmerlohn!D7,Unternehmerlohn!D40))</f>
        <v>0</v>
      </c>
      <c r="D30" s="128">
        <f>IF(C$13=0,"",(C30/C$13*100))</f>
      </c>
      <c r="E30" s="126">
        <f>IF(OR(Startseite!$A35=Startseite!$A44,Startseite!$A35=Startseite!$A45,Startseite!$A35=Startseite!$A46),0,IF(Unternehmerlohn!F7&gt;=Unternehmerlohn!F40,Unternehmerlohn!F7,Unternehmerlohn!F40))</f>
        <v>0</v>
      </c>
      <c r="F30" s="128">
        <f>IF(E$13=0,"",(E30/E$13*100))</f>
      </c>
      <c r="G30" s="126">
        <f>IF(OR(Startseite!$A35=Startseite!$A44,Startseite!$A35=Startseite!$A45,Startseite!$A35=Startseite!$A46),0,IF(Unternehmerlohn!H7&gt;=Unternehmerlohn!H40,Unternehmerlohn!H7,Unternehmerlohn!H40))</f>
        <v>0</v>
      </c>
      <c r="H30" s="128">
        <f>IF(G$13=0,"",(G30/G$13*100))</f>
      </c>
    </row>
    <row r="31" spans="1:8" ht="12.75">
      <c r="A31" s="61" t="s">
        <v>334</v>
      </c>
      <c r="B31" s="609"/>
      <c r="C31" s="467">
        <f>C26+C28-C29-C30</f>
        <v>0</v>
      </c>
      <c r="D31" s="22">
        <f>IF(Rentabilität!C$13=0,"",(C31/Rentabilität!C$13*100))</f>
      </c>
      <c r="E31" s="467">
        <f>E26+E28-E29-E30</f>
        <v>0</v>
      </c>
      <c r="F31" s="22">
        <f>IF(Rentabilität!E$13=0,"",(E31/Rentabilität!E$13*100))</f>
      </c>
      <c r="G31" s="467">
        <f>G26+G28-G29-G30</f>
        <v>0</v>
      </c>
      <c r="H31" s="22">
        <f>IF(Rentabilität!G$13=0,"",(G31/Rentabilität!G$13*100))</f>
      </c>
    </row>
    <row r="32" spans="1:8" ht="12.75">
      <c r="A32" s="138"/>
      <c r="B32" s="139"/>
      <c r="C32" s="140"/>
      <c r="D32" s="141"/>
      <c r="E32" s="140"/>
      <c r="F32" s="141"/>
      <c r="G32" s="140"/>
      <c r="H32" s="141"/>
    </row>
  </sheetData>
  <sheetProtection sheet="1"/>
  <mergeCells count="9">
    <mergeCell ref="H5:H6"/>
    <mergeCell ref="C4:D4"/>
    <mergeCell ref="E4:F4"/>
    <mergeCell ref="G4:H4"/>
    <mergeCell ref="C5:C6"/>
    <mergeCell ref="E5:E6"/>
    <mergeCell ref="G5:G6"/>
    <mergeCell ref="D5:D6"/>
    <mergeCell ref="F5:F6"/>
  </mergeCells>
  <printOptions horizontalCentered="1"/>
  <pageMargins left="0.6692913385826772" right="0.07874015748031496" top="1.1811023622047245" bottom="0" header="0.5118110236220472" footer="0.4330708661417323"/>
  <pageSetup blackAndWhite="1" firstPageNumber="6" useFirstPageNumber="1" fitToHeight="1" fitToWidth="1" horizontalDpi="1200" verticalDpi="1200" orientation="landscape" paperSize="9" r:id="rId3"/>
  <headerFooter alignWithMargins="0">
    <oddFooter>&amp;L&amp;D</oddFooter>
  </headerFooter>
  <legacyDrawing r:id="rId2"/>
</worksheet>
</file>

<file path=xl/worksheets/sheet14.xml><?xml version="1.0" encoding="utf-8"?>
<worksheet xmlns="http://schemas.openxmlformats.org/spreadsheetml/2006/main" xmlns:r="http://schemas.openxmlformats.org/officeDocument/2006/relationships">
  <sheetPr codeName="Tabelle12"/>
  <dimension ref="A1:AO199"/>
  <sheetViews>
    <sheetView showGridLines="0" zoomScale="70" zoomScaleNormal="70" zoomScalePageLayoutView="0" workbookViewId="0" topLeftCell="A1">
      <selection activeCell="D5" sqref="D5:E5"/>
    </sheetView>
  </sheetViews>
  <sheetFormatPr defaultColWidth="11.421875" defaultRowHeight="12.75"/>
  <cols>
    <col min="1" max="1" width="31.7109375" style="209" customWidth="1"/>
    <col min="2" max="2" width="4.00390625" style="209" customWidth="1"/>
    <col min="3" max="3" width="18.28125" style="209" customWidth="1"/>
    <col min="4" max="4" width="14.421875" style="209" customWidth="1"/>
    <col min="5" max="5" width="12.57421875" style="209" customWidth="1"/>
    <col min="6" max="6" width="11.28125" style="209" customWidth="1"/>
    <col min="7" max="7" width="13.7109375" style="209" customWidth="1"/>
    <col min="8" max="8" width="13.421875" style="209" customWidth="1"/>
    <col min="9" max="9" width="11.00390625" style="209" customWidth="1"/>
    <col min="10" max="10" width="12.28125" style="209" customWidth="1"/>
    <col min="11" max="11" width="13.7109375" style="209" customWidth="1"/>
    <col min="12" max="12" width="11.421875" style="209" customWidth="1"/>
    <col min="13" max="13" width="12.00390625" style="209" customWidth="1"/>
    <col min="14" max="14" width="9.7109375" style="209" customWidth="1"/>
    <col min="15" max="15" width="9.57421875" style="209" customWidth="1"/>
    <col min="16" max="16" width="9.421875" style="209" customWidth="1"/>
    <col min="17" max="18" width="9.00390625" style="209" customWidth="1"/>
    <col min="19" max="19" width="12.7109375" style="209" customWidth="1"/>
    <col min="20" max="20" width="7.28125" style="209" customWidth="1"/>
    <col min="21" max="21" width="8.8515625" style="209" customWidth="1"/>
    <col min="22" max="22" width="8.28125" style="209" customWidth="1"/>
    <col min="23" max="16384" width="11.421875" style="209" customWidth="1"/>
  </cols>
  <sheetData>
    <row r="1" spans="1:2" ht="18">
      <c r="A1" s="693" t="str">
        <f>CONCATENATE("Ermittlung des Stundenkostensatzes des Unternehmens:  ",Startseite!C14)</f>
        <v>Ermittlung des Stundenkostensatzes des Unternehmens:  </v>
      </c>
      <c r="B1" s="693"/>
    </row>
    <row r="2" ht="12.75"/>
    <row r="3" ht="12.75"/>
    <row r="4" ht="12.75"/>
    <row r="5" spans="1:40" ht="18">
      <c r="A5" s="112"/>
      <c r="B5" s="139"/>
      <c r="C5" s="113"/>
      <c r="D5" s="1265" t="s">
        <v>49</v>
      </c>
      <c r="E5" s="1077"/>
      <c r="F5" s="252"/>
      <c r="G5" s="252"/>
      <c r="H5" s="252"/>
      <c r="I5" s="252"/>
      <c r="J5" s="252"/>
      <c r="K5" s="252"/>
      <c r="L5" s="252"/>
      <c r="M5" s="252"/>
      <c r="N5" s="252"/>
      <c r="O5" s="252"/>
      <c r="P5" s="252"/>
      <c r="Q5" s="252"/>
      <c r="R5" s="252"/>
      <c r="S5" s="252"/>
      <c r="T5" s="252"/>
      <c r="U5" s="252"/>
      <c r="V5" s="252"/>
      <c r="Y5" s="914"/>
      <c r="Z5" s="910"/>
      <c r="AA5" s="910"/>
      <c r="AB5" s="910"/>
      <c r="AC5" s="910"/>
      <c r="AD5" s="910"/>
      <c r="AE5" s="910"/>
      <c r="AF5" s="910"/>
      <c r="AG5" s="910"/>
      <c r="AH5" s="912"/>
      <c r="AI5" s="912"/>
      <c r="AJ5" s="912"/>
      <c r="AK5" s="912"/>
      <c r="AL5" s="912"/>
      <c r="AM5" s="912"/>
      <c r="AN5" s="912"/>
    </row>
    <row r="6" spans="1:22" ht="12.75">
      <c r="A6" s="539"/>
      <c r="B6" s="12"/>
      <c r="C6" s="116"/>
      <c r="D6" s="1114" t="str">
        <f>IF(D5="2. Geschäftsjahr",CONCATENATE("(",TEXT('[1]Personalkosten 2. Jahr'!$K$1,"MMM. JJJJ")," - ",TEXT('[1]Personalkosten 2. Jahr'!$M$1,"MMM. JJJJ"),")"),"")</f>
        <v>(Okt. 2017 - Sep. 2018)</v>
      </c>
      <c r="E6" s="1115"/>
      <c r="F6" s="252"/>
      <c r="G6" s="252"/>
      <c r="H6" s="252"/>
      <c r="I6" s="252"/>
      <c r="J6" s="252"/>
      <c r="K6" s="252"/>
      <c r="L6" s="252"/>
      <c r="M6" s="252"/>
      <c r="N6" s="252"/>
      <c r="O6" s="252"/>
      <c r="P6" s="252"/>
      <c r="Q6" s="252"/>
      <c r="R6" s="252"/>
      <c r="S6" s="461"/>
      <c r="T6" s="461"/>
      <c r="U6" s="461"/>
      <c r="V6" s="252"/>
    </row>
    <row r="7" spans="1:22" ht="12.75">
      <c r="A7" s="25" t="s">
        <v>0</v>
      </c>
      <c r="B7" s="26"/>
      <c r="C7" s="116"/>
      <c r="D7" s="1116" t="s">
        <v>55</v>
      </c>
      <c r="E7" s="1116" t="s">
        <v>1</v>
      </c>
      <c r="F7" s="252"/>
      <c r="G7" s="252"/>
      <c r="H7" s="252"/>
      <c r="I7" s="252"/>
      <c r="J7" s="252"/>
      <c r="K7" s="252"/>
      <c r="L7" s="252"/>
      <c r="M7" s="252"/>
      <c r="N7" s="252"/>
      <c r="O7" s="252"/>
      <c r="P7" s="252"/>
      <c r="Q7" s="252"/>
      <c r="R7" s="252"/>
      <c r="S7" s="461"/>
      <c r="T7" s="461"/>
      <c r="U7" s="461"/>
      <c r="V7" s="252"/>
    </row>
    <row r="8" spans="1:40" ht="18">
      <c r="A8" s="16"/>
      <c r="B8" s="143"/>
      <c r="C8" s="118"/>
      <c r="D8" s="1235"/>
      <c r="E8" s="1235"/>
      <c r="F8" s="252"/>
      <c r="G8" s="252"/>
      <c r="H8" s="252"/>
      <c r="I8" s="252"/>
      <c r="J8" s="252"/>
      <c r="K8" s="252"/>
      <c r="L8" s="252"/>
      <c r="M8" s="252"/>
      <c r="N8" s="252"/>
      <c r="O8" s="252"/>
      <c r="P8" s="252"/>
      <c r="Q8" s="252"/>
      <c r="R8" s="252"/>
      <c r="S8" s="461"/>
      <c r="T8" s="461"/>
      <c r="U8" s="461"/>
      <c r="V8" s="252"/>
      <c r="Y8" s="914"/>
      <c r="Z8" s="910"/>
      <c r="AA8" s="910"/>
      <c r="AB8" s="910"/>
      <c r="AC8" s="910"/>
      <c r="AD8" s="910"/>
      <c r="AE8" s="910"/>
      <c r="AF8" s="910"/>
      <c r="AG8" s="910"/>
      <c r="AH8" s="912"/>
      <c r="AI8" s="912"/>
      <c r="AJ8" s="912"/>
      <c r="AK8" s="912"/>
      <c r="AL8" s="912"/>
      <c r="AM8" s="912"/>
      <c r="AN8" s="912"/>
    </row>
    <row r="9" spans="1:22" ht="12.75">
      <c r="A9" s="61" t="s">
        <v>132</v>
      </c>
      <c r="B9" s="62"/>
      <c r="C9" s="1055"/>
      <c r="D9" s="1056"/>
      <c r="E9" s="1057"/>
      <c r="F9" s="252"/>
      <c r="G9" s="252"/>
      <c r="H9" s="252"/>
      <c r="I9" s="252"/>
      <c r="J9" s="252"/>
      <c r="K9" s="252"/>
      <c r="L9" s="252"/>
      <c r="M9" s="252"/>
      <c r="N9" s="252"/>
      <c r="O9" s="252"/>
      <c r="P9" s="252"/>
      <c r="Q9" s="252"/>
      <c r="R9" s="252"/>
      <c r="S9" s="464"/>
      <c r="T9" s="461"/>
      <c r="U9" s="461"/>
      <c r="V9" s="252"/>
    </row>
    <row r="10" spans="1:22" ht="12.75">
      <c r="A10" s="1266" t="str">
        <f>CONCATENATE('[1]Rentabilität'!A8,":   ",'[1]Rentabilität'!B8)</f>
        <v>Bereich 1:   Subunternehmer /Lohnarbeiten</v>
      </c>
      <c r="B10" s="1201"/>
      <c r="C10" s="1141"/>
      <c r="D10" s="205">
        <f>Rentabilität!E8</f>
        <v>0</v>
      </c>
      <c r="E10" s="960">
        <f>IF(D$14=0,"",(D10/D$14*100))</f>
      </c>
      <c r="F10" s="252"/>
      <c r="H10" s="252"/>
      <c r="I10" s="252"/>
      <c r="J10" s="252"/>
      <c r="K10" s="252"/>
      <c r="L10" s="252"/>
      <c r="M10" s="252"/>
      <c r="N10" s="252"/>
      <c r="O10" s="252"/>
      <c r="P10" s="252"/>
      <c r="Q10" s="252"/>
      <c r="R10" s="252"/>
      <c r="S10" s="464"/>
      <c r="T10" s="461"/>
      <c r="U10" s="461"/>
      <c r="V10" s="252"/>
    </row>
    <row r="11" spans="1:40" ht="12.75" customHeight="1">
      <c r="A11" s="1266" t="str">
        <f>CONCATENATE('[1]Rentabilität'!A9,":   ",'[1]Rentabilität'!B9)</f>
        <v>Bereich 2:   Handwerklich</v>
      </c>
      <c r="B11" s="1201"/>
      <c r="C11" s="1141"/>
      <c r="D11" s="205">
        <f>Rentabilität!E9</f>
        <v>0</v>
      </c>
      <c r="E11" s="878">
        <f>IF(D$14=0,"",(D11/D$14*100))</f>
      </c>
      <c r="F11" s="252"/>
      <c r="G11" s="670"/>
      <c r="H11" s="252"/>
      <c r="I11" s="252"/>
      <c r="J11" s="252"/>
      <c r="K11" s="252"/>
      <c r="L11" s="252"/>
      <c r="M11" s="252"/>
      <c r="N11" s="252"/>
      <c r="O11" s="252"/>
      <c r="P11" s="670"/>
      <c r="Q11" s="252"/>
      <c r="R11" s="252"/>
      <c r="S11" s="252"/>
      <c r="T11" s="461"/>
      <c r="U11" s="461"/>
      <c r="V11" s="252"/>
      <c r="Y11" s="914"/>
      <c r="Z11" s="910"/>
      <c r="AA11" s="910"/>
      <c r="AB11" s="910"/>
      <c r="AC11" s="910"/>
      <c r="AD11" s="910"/>
      <c r="AE11" s="910"/>
      <c r="AF11" s="910"/>
      <c r="AG11" s="910"/>
      <c r="AH11" s="912"/>
      <c r="AI11" s="912"/>
      <c r="AJ11" s="912"/>
      <c r="AK11" s="912"/>
      <c r="AL11" s="912"/>
      <c r="AM11" s="912"/>
      <c r="AN11" s="912"/>
    </row>
    <row r="12" spans="1:23" ht="13.5" customHeight="1">
      <c r="A12" s="1266" t="str">
        <f>CONCATENATE('[1]Rentabilität'!A10,":   ",'[1]Rentabilität'!B10)</f>
        <v>Bereich 3:   </v>
      </c>
      <c r="B12" s="1201"/>
      <c r="C12" s="1141"/>
      <c r="D12" s="205">
        <f>Rentabilität!E10</f>
        <v>0</v>
      </c>
      <c r="E12" s="878">
        <f>IF(D$14=0,"",(D12/D$14*100))</f>
      </c>
      <c r="F12" s="252"/>
      <c r="G12" s="670" t="s">
        <v>524</v>
      </c>
      <c r="H12" s="252"/>
      <c r="I12" s="252"/>
      <c r="J12" s="252"/>
      <c r="K12" s="252"/>
      <c r="L12" s="252"/>
      <c r="N12" s="252"/>
      <c r="O12" s="252"/>
      <c r="P12" s="252"/>
      <c r="Q12" s="252"/>
      <c r="R12" s="252"/>
      <c r="S12" s="252"/>
      <c r="T12" s="461"/>
      <c r="U12" s="461"/>
      <c r="V12" s="461"/>
      <c r="W12" s="252"/>
    </row>
    <row r="13" spans="1:14" ht="12.75">
      <c r="A13" s="1266" t="str">
        <f>CONCATENATE('[1]Rentabilität'!A11,":   ",'[1]Rentabilität'!B11)</f>
        <v>Bereich 4:   </v>
      </c>
      <c r="B13" s="1201"/>
      <c r="C13" s="1141"/>
      <c r="D13" s="205">
        <f>Rentabilität!E11</f>
        <v>0</v>
      </c>
      <c r="E13" s="878">
        <f>IF(D$14=0,"",(D13/D$14*100))</f>
      </c>
      <c r="F13" s="252"/>
      <c r="G13" s="252"/>
      <c r="H13" s="252"/>
      <c r="I13" s="252"/>
      <c r="J13" s="252"/>
      <c r="L13" s="252"/>
      <c r="N13" s="252"/>
    </row>
    <row r="14" spans="1:19" ht="12.75">
      <c r="A14" s="61" t="s">
        <v>80</v>
      </c>
      <c r="B14" s="62"/>
      <c r="C14" s="850"/>
      <c r="D14" s="963">
        <f>SUM(D9:D13)</f>
        <v>0</v>
      </c>
      <c r="E14" s="964">
        <f>IF(D$14=0,"",(D14/D$14*100))</f>
      </c>
      <c r="G14" s="887" t="s">
        <v>514</v>
      </c>
      <c r="H14" s="289"/>
      <c r="I14" s="989" t="s">
        <v>1</v>
      </c>
      <c r="J14" s="46" t="s">
        <v>55</v>
      </c>
      <c r="L14" s="252"/>
      <c r="M14" s="252"/>
      <c r="N14" s="252"/>
      <c r="O14" s="252"/>
      <c r="P14" s="252"/>
      <c r="Q14" s="252"/>
      <c r="R14" s="252"/>
      <c r="S14" s="252"/>
    </row>
    <row r="15" spans="1:19" ht="12.75">
      <c r="A15" s="25" t="s">
        <v>335</v>
      </c>
      <c r="B15" s="26"/>
      <c r="C15" s="962"/>
      <c r="D15" s="205">
        <f>Rentabilität!C14</f>
        <v>0</v>
      </c>
      <c r="E15" s="959">
        <f>IF(D$14=0,0,(D15/D$14*100))</f>
        <v>0</v>
      </c>
      <c r="G15" s="1236" t="s">
        <v>515</v>
      </c>
      <c r="H15" s="1237"/>
      <c r="I15" s="898"/>
      <c r="J15" s="395">
        <f>D15*I15</f>
        <v>0</v>
      </c>
      <c r="L15" s="252"/>
      <c r="M15" s="252"/>
      <c r="N15" s="252"/>
      <c r="O15" s="252"/>
      <c r="P15" s="252"/>
      <c r="Q15" s="252"/>
      <c r="R15" s="252"/>
      <c r="S15" s="252"/>
    </row>
    <row r="16" spans="1:40" ht="12.75">
      <c r="A16" s="1238" t="s">
        <v>330</v>
      </c>
      <c r="B16" s="1239"/>
      <c r="C16" s="1239"/>
      <c r="D16" s="1058">
        <f>IF(E16="",0,D10*E16/100)</f>
        <v>0</v>
      </c>
      <c r="E16" s="205">
        <f>Rentabilität!F15</f>
        <v>0</v>
      </c>
      <c r="G16" s="1236" t="s">
        <v>516</v>
      </c>
      <c r="H16" s="1237"/>
      <c r="I16" s="898"/>
      <c r="J16" s="977">
        <f>D16*I16</f>
        <v>0</v>
      </c>
      <c r="L16" s="252"/>
      <c r="M16" s="252"/>
      <c r="N16" s="252"/>
      <c r="O16" s="252"/>
      <c r="P16" s="252"/>
      <c r="Q16" s="252"/>
      <c r="R16" s="252"/>
      <c r="S16" s="252"/>
      <c r="AI16" s="912"/>
      <c r="AJ16" s="912"/>
      <c r="AK16" s="912"/>
      <c r="AL16" s="912"/>
      <c r="AM16" s="912"/>
      <c r="AN16" s="912"/>
    </row>
    <row r="17" spans="1:19" ht="12.75">
      <c r="A17" s="1238" t="s">
        <v>331</v>
      </c>
      <c r="B17" s="1239"/>
      <c r="C17" s="1239"/>
      <c r="D17" s="1058">
        <f>IF(E17="",0,D10*E17/100)</f>
        <v>0</v>
      </c>
      <c r="E17" s="205">
        <f>Rentabilität!F16</f>
        <v>0</v>
      </c>
      <c r="G17" s="1236" t="s">
        <v>517</v>
      </c>
      <c r="H17" s="1237"/>
      <c r="I17" s="898"/>
      <c r="J17" s="977">
        <f>D17*I17</f>
        <v>0</v>
      </c>
      <c r="L17" s="252"/>
      <c r="M17" s="252"/>
      <c r="N17" s="252"/>
      <c r="O17" s="252"/>
      <c r="P17" s="252"/>
      <c r="Q17" s="252"/>
      <c r="R17" s="252"/>
      <c r="S17" s="252"/>
    </row>
    <row r="18" spans="1:19" ht="12.75">
      <c r="A18" s="1238" t="s">
        <v>332</v>
      </c>
      <c r="B18" s="1239"/>
      <c r="C18" s="1239"/>
      <c r="D18" s="1058">
        <f>IF(E18="",0,D11*E18/100)</f>
        <v>0</v>
      </c>
      <c r="E18" s="205">
        <f>Rentabilität!F17</f>
        <v>0</v>
      </c>
      <c r="G18" s="1236" t="s">
        <v>518</v>
      </c>
      <c r="H18" s="1237"/>
      <c r="I18" s="898"/>
      <c r="J18" s="977">
        <f>D18*I18</f>
        <v>0</v>
      </c>
      <c r="L18" s="252"/>
      <c r="M18" s="252"/>
      <c r="N18" s="252"/>
      <c r="O18" s="252"/>
      <c r="P18" s="252"/>
      <c r="Q18" s="252"/>
      <c r="R18" s="252"/>
      <c r="S18" s="252"/>
    </row>
    <row r="19" spans="1:40" ht="14.25" customHeight="1">
      <c r="A19" s="1243" t="s">
        <v>333</v>
      </c>
      <c r="B19" s="1244"/>
      <c r="C19" s="1245"/>
      <c r="D19" s="1058">
        <f>IF(E19="",0,D12*E19/100)</f>
        <v>0</v>
      </c>
      <c r="E19" s="205">
        <f>Rentabilität!F18</f>
        <v>0</v>
      </c>
      <c r="G19" s="1246" t="s">
        <v>519</v>
      </c>
      <c r="H19" s="1247"/>
      <c r="I19" s="898"/>
      <c r="J19" s="281">
        <f>D19*I19</f>
        <v>0</v>
      </c>
      <c r="L19" s="252"/>
      <c r="M19" s="252"/>
      <c r="N19" s="252"/>
      <c r="O19" s="252"/>
      <c r="P19" s="252"/>
      <c r="Q19" s="252"/>
      <c r="R19" s="252"/>
      <c r="S19" s="252"/>
      <c r="Y19" s="914"/>
      <c r="Z19" s="910"/>
      <c r="AA19" s="910"/>
      <c r="AB19" s="910"/>
      <c r="AC19" s="910"/>
      <c r="AD19" s="910"/>
      <c r="AE19" s="910"/>
      <c r="AF19" s="910"/>
      <c r="AG19" s="910"/>
      <c r="AH19" s="912"/>
      <c r="AI19" s="912"/>
      <c r="AJ19" s="912"/>
      <c r="AK19" s="912"/>
      <c r="AL19" s="912"/>
      <c r="AM19" s="912"/>
      <c r="AN19" s="912"/>
    </row>
    <row r="20" spans="1:19" ht="12.75">
      <c r="A20" s="988" t="s">
        <v>513</v>
      </c>
      <c r="B20" s="949"/>
      <c r="C20" s="851"/>
      <c r="D20" s="965">
        <f>SUM(D15:D19)</f>
        <v>0</v>
      </c>
      <c r="E20" s="961">
        <f>IF(D$14=0,0,(D20/D$14*100))</f>
        <v>0</v>
      </c>
      <c r="G20" s="887" t="s">
        <v>520</v>
      </c>
      <c r="H20" s="291"/>
      <c r="I20" s="991"/>
      <c r="J20" s="990">
        <f>SUM(J15:J19)</f>
        <v>0</v>
      </c>
      <c r="L20" s="252"/>
      <c r="M20" s="252"/>
      <c r="N20" s="252"/>
      <c r="O20" s="252"/>
      <c r="P20" s="252"/>
      <c r="Q20" s="252"/>
      <c r="R20" s="252"/>
      <c r="S20" s="252"/>
    </row>
    <row r="21" spans="1:19" ht="12.75">
      <c r="A21" s="53" t="s">
        <v>68</v>
      </c>
      <c r="B21" s="697"/>
      <c r="C21" s="121"/>
      <c r="D21" s="1059">
        <f>(D14-D15-D20)</f>
        <v>0</v>
      </c>
      <c r="E21" s="959">
        <f aca="true" t="shared" si="0" ref="E21:E27">IF(D$14=0,0,(D21/D$14*100))</f>
        <v>0</v>
      </c>
      <c r="L21" s="252"/>
      <c r="M21" s="252"/>
      <c r="N21" s="252"/>
      <c r="O21" s="252"/>
      <c r="P21" s="252"/>
      <c r="Q21" s="252"/>
      <c r="R21" s="252"/>
      <c r="S21" s="252"/>
    </row>
    <row r="22" spans="1:40" ht="18">
      <c r="A22" s="124" t="s">
        <v>69</v>
      </c>
      <c r="B22" s="949"/>
      <c r="C22" s="125"/>
      <c r="D22" s="205">
        <f>'Personalkosten 2. Jahr'!M27</f>
        <v>0</v>
      </c>
      <c r="E22" s="960">
        <f t="shared" si="0"/>
        <v>0</v>
      </c>
      <c r="L22" s="252"/>
      <c r="M22" s="252"/>
      <c r="N22" s="252"/>
      <c r="O22" s="252"/>
      <c r="P22" s="252"/>
      <c r="Q22" s="252"/>
      <c r="R22" s="252"/>
      <c r="S22" s="252"/>
      <c r="Y22" s="914"/>
      <c r="Z22" s="910"/>
      <c r="AA22" s="910"/>
      <c r="AB22" s="910"/>
      <c r="AC22" s="910"/>
      <c r="AD22" s="910"/>
      <c r="AE22" s="910"/>
      <c r="AF22" s="910"/>
      <c r="AG22" s="910"/>
      <c r="AH22" s="912"/>
      <c r="AI22" s="912"/>
      <c r="AJ22" s="912"/>
      <c r="AK22" s="912"/>
      <c r="AL22" s="912"/>
      <c r="AM22" s="912"/>
      <c r="AN22" s="912"/>
    </row>
    <row r="23" spans="1:19" ht="15.75">
      <c r="A23" s="53" t="s">
        <v>70</v>
      </c>
      <c r="B23" s="697"/>
      <c r="C23" s="121"/>
      <c r="D23" s="245">
        <f>(D21-D22)</f>
        <v>0</v>
      </c>
      <c r="E23" s="1060">
        <f t="shared" si="0"/>
        <v>0</v>
      </c>
      <c r="G23" s="670" t="s">
        <v>523</v>
      </c>
      <c r="H23" s="852"/>
      <c r="I23" s="252"/>
      <c r="J23" s="252"/>
      <c r="L23" s="252"/>
      <c r="M23" s="252"/>
      <c r="N23" s="252"/>
      <c r="O23" s="252"/>
      <c r="P23" s="252"/>
      <c r="Q23" s="252"/>
      <c r="R23" s="252"/>
      <c r="S23" s="252"/>
    </row>
    <row r="24" spans="1:19" ht="12.75">
      <c r="A24" s="124" t="s">
        <v>326</v>
      </c>
      <c r="B24" s="949"/>
      <c r="C24" s="125"/>
      <c r="D24" s="205">
        <f>'übrige Kosten'!$E$28</f>
        <v>0</v>
      </c>
      <c r="E24" s="960">
        <f t="shared" si="0"/>
        <v>0</v>
      </c>
      <c r="G24" s="252"/>
      <c r="H24" s="252"/>
      <c r="I24" s="252"/>
      <c r="J24" s="46" t="s">
        <v>55</v>
      </c>
      <c r="L24" s="252"/>
      <c r="M24" s="252"/>
      <c r="N24" s="252"/>
      <c r="O24" s="252"/>
      <c r="P24" s="252"/>
      <c r="Q24" s="252"/>
      <c r="R24" s="252"/>
      <c r="S24" s="252"/>
    </row>
    <row r="25" spans="1:19" ht="12.75">
      <c r="A25" s="53" t="s">
        <v>131</v>
      </c>
      <c r="B25" s="697"/>
      <c r="C25" s="528"/>
      <c r="D25" s="245">
        <f>D23-D24</f>
        <v>0</v>
      </c>
      <c r="E25" s="1061">
        <f t="shared" si="0"/>
        <v>0</v>
      </c>
      <c r="G25" s="853" t="s">
        <v>434</v>
      </c>
      <c r="H25" s="406"/>
      <c r="I25" s="899"/>
      <c r="J25" s="874">
        <f>$D$22</f>
        <v>0</v>
      </c>
      <c r="L25" s="252"/>
      <c r="M25" s="252"/>
      <c r="N25" s="252"/>
      <c r="O25" s="252"/>
      <c r="P25" s="252"/>
      <c r="Q25" s="252"/>
      <c r="R25" s="252"/>
      <c r="S25" s="252"/>
    </row>
    <row r="26" spans="1:12" ht="12.75">
      <c r="A26" s="25" t="s">
        <v>397</v>
      </c>
      <c r="B26" s="26"/>
      <c r="C26" s="12"/>
      <c r="D26" s="205">
        <f>'übrige Kosten'!E31+'übrige Kosten'!E32</f>
        <v>0</v>
      </c>
      <c r="E26" s="960">
        <f t="shared" si="0"/>
        <v>0</v>
      </c>
      <c r="G26" s="457" t="s">
        <v>435</v>
      </c>
      <c r="H26" s="252"/>
      <c r="I26" s="917"/>
      <c r="J26" s="875">
        <f>$D$24</f>
        <v>0</v>
      </c>
      <c r="L26" s="252"/>
    </row>
    <row r="27" spans="1:40" ht="18">
      <c r="A27" s="481" t="s">
        <v>253</v>
      </c>
      <c r="B27" s="699"/>
      <c r="C27" s="556"/>
      <c r="D27" s="557">
        <f>(D25-D26)</f>
        <v>0</v>
      </c>
      <c r="E27" s="959">
        <f t="shared" si="0"/>
        <v>0</v>
      </c>
      <c r="G27" s="457" t="s">
        <v>436</v>
      </c>
      <c r="H27" s="252"/>
      <c r="I27" s="917"/>
      <c r="J27" s="875">
        <f>$D$26</f>
        <v>0</v>
      </c>
      <c r="L27" s="252"/>
      <c r="Y27" s="914"/>
      <c r="Z27" s="910"/>
      <c r="AA27" s="910"/>
      <c r="AB27" s="910"/>
      <c r="AC27" s="910"/>
      <c r="AD27" s="910"/>
      <c r="AE27" s="910"/>
      <c r="AF27" s="910"/>
      <c r="AG27" s="910"/>
      <c r="AH27" s="912"/>
      <c r="AI27" s="912"/>
      <c r="AJ27" s="912"/>
      <c r="AK27" s="912"/>
      <c r="AL27" s="912"/>
      <c r="AM27" s="912"/>
      <c r="AN27" s="912"/>
    </row>
    <row r="28" spans="1:12" ht="12.75">
      <c r="A28" s="733" t="str">
        <f>IF('[1]Unternehmerlohn'!D6&gt;='[1]Unternehmerlohn'!D39,"  - Geplanter Unternehmerlohn","  - Notwendiger Unternehmerlohn")</f>
        <v>  - Geplanter Unternehmerlohn</v>
      </c>
      <c r="B28" s="733"/>
      <c r="C28" s="733"/>
      <c r="D28" s="205">
        <f>Unternehmerlohn!F40</f>
        <v>0</v>
      </c>
      <c r="E28" s="960">
        <f>IF(D$14=0,0,(D28/D$14*100))</f>
        <v>0</v>
      </c>
      <c r="G28" s="457" t="s">
        <v>437</v>
      </c>
      <c r="H28" s="252"/>
      <c r="I28" s="917"/>
      <c r="J28" s="875">
        <f>$D$28+$D$29</f>
        <v>0</v>
      </c>
      <c r="L28" s="252"/>
    </row>
    <row r="29" spans="1:12" ht="12.75">
      <c r="A29" s="733" t="s">
        <v>433</v>
      </c>
      <c r="B29" s="733"/>
      <c r="C29" s="733"/>
      <c r="D29" s="204"/>
      <c r="E29" s="878">
        <f>IF(D$14=0,0,(D29/D$14*100))</f>
        <v>0</v>
      </c>
      <c r="G29" s="738" t="s">
        <v>522</v>
      </c>
      <c r="H29" s="297"/>
      <c r="I29" s="422"/>
      <c r="J29" s="876">
        <f>D32</f>
        <v>0</v>
      </c>
      <c r="K29" s="994">
        <f>IF(J29&lt;0,"Überprüfung der Gesamtsituation erforderlich","")</f>
      </c>
      <c r="L29" s="252"/>
    </row>
    <row r="30" spans="1:40" ht="18">
      <c r="A30" s="992" t="s">
        <v>521</v>
      </c>
      <c r="B30" s="993"/>
      <c r="C30" s="995"/>
      <c r="D30" s="993">
        <f>D28+D29</f>
        <v>0</v>
      </c>
      <c r="E30" s="878">
        <f>IF(D$14=0,0,(D30/D$14*100))</f>
        <v>0</v>
      </c>
      <c r="G30" s="887" t="s">
        <v>438</v>
      </c>
      <c r="H30" s="291"/>
      <c r="I30" s="291"/>
      <c r="J30" s="861">
        <f>SUM(J25:J29)</f>
        <v>0</v>
      </c>
      <c r="L30" s="252"/>
      <c r="Y30" s="914"/>
      <c r="Z30" s="910"/>
      <c r="AA30" s="910"/>
      <c r="AB30" s="910"/>
      <c r="AC30" s="910"/>
      <c r="AD30" s="910"/>
      <c r="AE30" s="910"/>
      <c r="AF30" s="910"/>
      <c r="AG30" s="910"/>
      <c r="AH30" s="912"/>
      <c r="AI30" s="912"/>
      <c r="AJ30" s="912"/>
      <c r="AK30" s="912"/>
      <c r="AL30" s="912"/>
      <c r="AM30" s="912"/>
      <c r="AN30" s="912"/>
    </row>
    <row r="31" spans="1:40" ht="18">
      <c r="A31" s="457"/>
      <c r="B31" s="252"/>
      <c r="C31" s="252"/>
      <c r="D31" s="252"/>
      <c r="E31" s="917"/>
      <c r="G31" s="738" t="s">
        <v>439</v>
      </c>
      <c r="H31" s="297"/>
      <c r="I31" s="422"/>
      <c r="J31" s="876">
        <f>J20</f>
        <v>0</v>
      </c>
      <c r="L31" s="252"/>
      <c r="Y31" s="914"/>
      <c r="Z31" s="910"/>
      <c r="AA31" s="910"/>
      <c r="AB31" s="910"/>
      <c r="AC31" s="910"/>
      <c r="AD31" s="910"/>
      <c r="AE31" s="910"/>
      <c r="AF31" s="910"/>
      <c r="AG31" s="910"/>
      <c r="AH31" s="912"/>
      <c r="AI31" s="912"/>
      <c r="AJ31" s="912"/>
      <c r="AK31" s="912"/>
      <c r="AL31" s="912"/>
      <c r="AM31" s="912"/>
      <c r="AN31" s="912"/>
    </row>
    <row r="32" spans="1:12" ht="12.75">
      <c r="A32" s="61" t="s">
        <v>334</v>
      </c>
      <c r="B32" s="62"/>
      <c r="C32" s="609"/>
      <c r="D32" s="467">
        <f>D27-D28-D29</f>
        <v>0</v>
      </c>
      <c r="E32" s="22">
        <f>IF('[1]Rentabilität'!C$13=0,"",(D32/'[1]Rentabilität'!C$13*100))</f>
        <v>0</v>
      </c>
      <c r="G32" s="428" t="s">
        <v>449</v>
      </c>
      <c r="H32" s="404"/>
      <c r="I32" s="404"/>
      <c r="J32" s="861">
        <f>J30-J31</f>
        <v>0</v>
      </c>
      <c r="L32" s="252"/>
    </row>
    <row r="33" spans="12:23" ht="12.75">
      <c r="L33" s="252"/>
      <c r="M33" s="252"/>
      <c r="O33" s="252"/>
      <c r="P33" s="252"/>
      <c r="Q33" s="252"/>
      <c r="R33" s="252"/>
      <c r="S33" s="252"/>
      <c r="T33" s="252"/>
      <c r="U33" s="252"/>
      <c r="V33" s="252"/>
      <c r="W33" s="252"/>
    </row>
    <row r="34" spans="6:40" ht="18">
      <c r="F34" s="252"/>
      <c r="G34" s="252"/>
      <c r="H34" s="252"/>
      <c r="I34" s="252"/>
      <c r="J34" s="252"/>
      <c r="K34" s="252"/>
      <c r="L34" s="252"/>
      <c r="M34" s="252"/>
      <c r="N34" s="252"/>
      <c r="O34" s="252"/>
      <c r="P34" s="252"/>
      <c r="Q34" s="252"/>
      <c r="R34" s="252"/>
      <c r="S34" s="252"/>
      <c r="T34" s="252"/>
      <c r="U34" s="252"/>
      <c r="V34" s="252"/>
      <c r="Y34" s="914"/>
      <c r="Z34" s="910"/>
      <c r="AA34" s="910"/>
      <c r="AB34" s="910"/>
      <c r="AC34" s="910"/>
      <c r="AD34" s="910"/>
      <c r="AE34" s="910"/>
      <c r="AF34" s="910"/>
      <c r="AG34" s="910"/>
      <c r="AH34" s="912"/>
      <c r="AI34" s="912"/>
      <c r="AJ34" s="912"/>
      <c r="AK34" s="912"/>
      <c r="AL34" s="912"/>
      <c r="AM34" s="912"/>
      <c r="AN34" s="912"/>
    </row>
    <row r="35" spans="1:40" ht="18">
      <c r="A35" s="252"/>
      <c r="B35" s="252"/>
      <c r="C35" s="252"/>
      <c r="D35" s="252"/>
      <c r="E35" s="252"/>
      <c r="F35" s="252"/>
      <c r="G35" s="252"/>
      <c r="H35" s="252"/>
      <c r="I35" s="252"/>
      <c r="J35" s="252"/>
      <c r="K35" s="252"/>
      <c r="L35" s="252"/>
      <c r="M35" s="252"/>
      <c r="N35" s="252"/>
      <c r="O35" s="252"/>
      <c r="P35" s="252"/>
      <c r="Q35" s="252"/>
      <c r="R35" s="252"/>
      <c r="Y35" s="914"/>
      <c r="Z35" s="910"/>
      <c r="AA35" s="910"/>
      <c r="AB35" s="910"/>
      <c r="AC35" s="910"/>
      <c r="AD35" s="910"/>
      <c r="AE35" s="910"/>
      <c r="AF35" s="910"/>
      <c r="AG35" s="910"/>
      <c r="AH35" s="912"/>
      <c r="AI35" s="912"/>
      <c r="AJ35" s="912"/>
      <c r="AK35" s="912"/>
      <c r="AL35" s="912"/>
      <c r="AM35" s="912"/>
      <c r="AN35" s="912"/>
    </row>
    <row r="36" spans="1:2" ht="15.75">
      <c r="A36" s="246" t="s">
        <v>440</v>
      </c>
      <c r="B36" s="246"/>
    </row>
    <row r="37" spans="1:40" ht="18">
      <c r="A37" s="252"/>
      <c r="B37" s="252"/>
      <c r="C37" s="252"/>
      <c r="D37" s="252"/>
      <c r="E37" s="252"/>
      <c r="F37" s="252"/>
      <c r="G37" s="252"/>
      <c r="H37" s="252"/>
      <c r="I37" s="252"/>
      <c r="J37" s="252"/>
      <c r="K37" s="252"/>
      <c r="L37" s="252"/>
      <c r="M37" s="252"/>
      <c r="N37" s="252"/>
      <c r="T37" s="252"/>
      <c r="Y37" s="914"/>
      <c r="Z37" s="910"/>
      <c r="AA37" s="910"/>
      <c r="AB37" s="910"/>
      <c r="AC37" s="910"/>
      <c r="AD37" s="910"/>
      <c r="AE37" s="910"/>
      <c r="AF37" s="910"/>
      <c r="AG37" s="910"/>
      <c r="AH37" s="912"/>
      <c r="AI37" s="912"/>
      <c r="AJ37" s="912"/>
      <c r="AK37" s="912"/>
      <c r="AL37" s="912"/>
      <c r="AM37" s="912"/>
      <c r="AN37" s="912"/>
    </row>
    <row r="38" spans="1:14" ht="13.5" thickBot="1">
      <c r="A38" s="853"/>
      <c r="B38" s="406"/>
      <c r="C38" s="1240" t="s">
        <v>460</v>
      </c>
      <c r="D38" s="1241"/>
      <c r="E38" s="1241"/>
      <c r="F38" s="1242"/>
      <c r="G38" s="1240" t="s">
        <v>182</v>
      </c>
      <c r="H38" s="1241"/>
      <c r="I38" s="1241"/>
      <c r="J38" s="1242"/>
      <c r="K38" s="1240" t="s">
        <v>183</v>
      </c>
      <c r="L38" s="1241"/>
      <c r="M38" s="1241"/>
      <c r="N38" s="1248"/>
    </row>
    <row r="39" spans="1:14" ht="13.5" thickBot="1">
      <c r="A39" s="854" t="s">
        <v>0</v>
      </c>
      <c r="B39" s="950"/>
      <c r="C39" s="867" t="s">
        <v>159</v>
      </c>
      <c r="D39" s="552" t="s">
        <v>155</v>
      </c>
      <c r="E39" s="552" t="s">
        <v>184</v>
      </c>
      <c r="F39" s="553" t="s">
        <v>1</v>
      </c>
      <c r="G39" s="867" t="s">
        <v>159</v>
      </c>
      <c r="H39" s="552" t="s">
        <v>155</v>
      </c>
      <c r="I39" s="552" t="s">
        <v>184</v>
      </c>
      <c r="J39" s="553" t="s">
        <v>1</v>
      </c>
      <c r="K39" s="867" t="s">
        <v>159</v>
      </c>
      <c r="L39" s="552" t="s">
        <v>155</v>
      </c>
      <c r="M39" s="552" t="s">
        <v>184</v>
      </c>
      <c r="N39" s="886" t="s">
        <v>1</v>
      </c>
    </row>
    <row r="40" spans="1:40" ht="18">
      <c r="A40" s="865" t="s">
        <v>160</v>
      </c>
      <c r="B40" s="951"/>
      <c r="C40" s="398"/>
      <c r="D40" s="206"/>
      <c r="E40" s="264">
        <f>52*D40</f>
        <v>0</v>
      </c>
      <c r="F40" s="271"/>
      <c r="G40" s="398"/>
      <c r="H40" s="206"/>
      <c r="I40" s="264">
        <f>52*H40</f>
        <v>0</v>
      </c>
      <c r="J40" s="271"/>
      <c r="K40" s="398"/>
      <c r="L40" s="206"/>
      <c r="M40" s="264">
        <f>52*L40</f>
        <v>0</v>
      </c>
      <c r="N40" s="264"/>
      <c r="Y40" s="914"/>
      <c r="Z40" s="910"/>
      <c r="AA40" s="910"/>
      <c r="AB40" s="910"/>
      <c r="AC40" s="910"/>
      <c r="AD40" s="910"/>
      <c r="AE40" s="910"/>
      <c r="AF40" s="910"/>
      <c r="AG40" s="910"/>
      <c r="AH40" s="912"/>
      <c r="AI40" s="912"/>
      <c r="AJ40" s="912"/>
      <c r="AK40" s="912"/>
      <c r="AL40" s="912"/>
      <c r="AM40" s="912"/>
      <c r="AN40" s="912"/>
    </row>
    <row r="41" spans="1:14" ht="12.75">
      <c r="A41" s="425" t="s">
        <v>161</v>
      </c>
      <c r="B41" s="289"/>
      <c r="C41" s="868"/>
      <c r="D41" s="206"/>
      <c r="E41" s="266"/>
      <c r="F41" s="272"/>
      <c r="G41" s="868"/>
      <c r="H41" s="206"/>
      <c r="I41" s="266"/>
      <c r="J41" s="272"/>
      <c r="K41" s="868"/>
      <c r="L41" s="206"/>
      <c r="M41" s="266"/>
      <c r="N41" s="266"/>
    </row>
    <row r="42" spans="1:14" ht="12.75">
      <c r="A42" s="425" t="s">
        <v>162</v>
      </c>
      <c r="B42" s="297"/>
      <c r="C42" s="869">
        <v>10</v>
      </c>
      <c r="D42" s="266"/>
      <c r="E42" s="274">
        <f>C42*D$41</f>
        <v>0</v>
      </c>
      <c r="F42" s="272"/>
      <c r="G42" s="869">
        <v>10</v>
      </c>
      <c r="H42" s="266"/>
      <c r="I42" s="274">
        <f>G42*H$41</f>
        <v>0</v>
      </c>
      <c r="J42" s="272"/>
      <c r="K42" s="869">
        <v>10</v>
      </c>
      <c r="L42" s="266"/>
      <c r="M42" s="274">
        <f>K42*L$41</f>
        <v>0</v>
      </c>
      <c r="N42" s="266"/>
    </row>
    <row r="43" spans="1:40" ht="18">
      <c r="A43" s="425" t="s">
        <v>163</v>
      </c>
      <c r="B43" s="297"/>
      <c r="C43" s="869">
        <v>10</v>
      </c>
      <c r="D43" s="266"/>
      <c r="E43" s="274">
        <f>C43*D$41</f>
        <v>0</v>
      </c>
      <c r="F43" s="272"/>
      <c r="G43" s="869">
        <v>30</v>
      </c>
      <c r="H43" s="266"/>
      <c r="I43" s="274">
        <f>G43*H$41</f>
        <v>0</v>
      </c>
      <c r="J43" s="272"/>
      <c r="K43" s="869">
        <v>30</v>
      </c>
      <c r="L43" s="266"/>
      <c r="M43" s="274">
        <f>K43*L$41</f>
        <v>0</v>
      </c>
      <c r="N43" s="266"/>
      <c r="Y43" s="914"/>
      <c r="Z43" s="910"/>
      <c r="AA43" s="910"/>
      <c r="AB43" s="910"/>
      <c r="AC43" s="910"/>
      <c r="AD43" s="910"/>
      <c r="AE43" s="910"/>
      <c r="AF43" s="910"/>
      <c r="AG43" s="910"/>
      <c r="AH43" s="912"/>
      <c r="AI43" s="912"/>
      <c r="AJ43" s="912"/>
      <c r="AK43" s="912"/>
      <c r="AL43" s="912"/>
      <c r="AM43" s="912"/>
      <c r="AN43" s="912"/>
    </row>
    <row r="44" spans="1:14" ht="12.75">
      <c r="A44" s="425" t="s">
        <v>164</v>
      </c>
      <c r="B44" s="297"/>
      <c r="C44" s="869">
        <v>5</v>
      </c>
      <c r="D44" s="266"/>
      <c r="E44" s="274">
        <f>C44*D$41</f>
        <v>0</v>
      </c>
      <c r="F44" s="272"/>
      <c r="G44" s="869">
        <v>10</v>
      </c>
      <c r="H44" s="266"/>
      <c r="I44" s="274">
        <f>G44*H$41</f>
        <v>0</v>
      </c>
      <c r="J44" s="272"/>
      <c r="K44" s="869">
        <v>10</v>
      </c>
      <c r="L44" s="266"/>
      <c r="M44" s="274">
        <f>K44*L$41</f>
        <v>0</v>
      </c>
      <c r="N44" s="266"/>
    </row>
    <row r="45" spans="1:14" ht="13.5" thickBot="1">
      <c r="A45" s="853" t="s">
        <v>165</v>
      </c>
      <c r="B45" s="252"/>
      <c r="C45" s="870">
        <v>5</v>
      </c>
      <c r="D45" s="395"/>
      <c r="E45" s="396">
        <f>C45*D$41</f>
        <v>0</v>
      </c>
      <c r="F45" s="397"/>
      <c r="G45" s="870">
        <v>5</v>
      </c>
      <c r="H45" s="395"/>
      <c r="I45" s="396">
        <f>G45*H$41</f>
        <v>0</v>
      </c>
      <c r="J45" s="397"/>
      <c r="K45" s="870">
        <v>50</v>
      </c>
      <c r="L45" s="395"/>
      <c r="M45" s="396">
        <f>K45*L$41</f>
        <v>0</v>
      </c>
      <c r="N45" s="395"/>
    </row>
    <row r="46" spans="1:14" ht="12.75">
      <c r="A46" s="865" t="s">
        <v>167</v>
      </c>
      <c r="B46" s="951"/>
      <c r="C46" s="398"/>
      <c r="D46" s="264"/>
      <c r="E46" s="399">
        <f>E40-SUM(E42:E45)</f>
        <v>0</v>
      </c>
      <c r="F46" s="271"/>
      <c r="G46" s="398"/>
      <c r="H46" s="264"/>
      <c r="I46" s="399">
        <f>I40-SUM(I42:I45)</f>
        <v>0</v>
      </c>
      <c r="J46" s="271"/>
      <c r="K46" s="398"/>
      <c r="L46" s="264"/>
      <c r="M46" s="399">
        <f>M40-SUM(M42:M45)</f>
        <v>0</v>
      </c>
      <c r="N46" s="264"/>
    </row>
    <row r="47" spans="1:14" ht="13.5" thickBot="1">
      <c r="A47" s="866" t="s">
        <v>178</v>
      </c>
      <c r="B47" s="952"/>
      <c r="C47" s="400"/>
      <c r="D47" s="268"/>
      <c r="E47" s="401"/>
      <c r="F47" s="286"/>
      <c r="G47" s="400"/>
      <c r="H47" s="268"/>
      <c r="I47" s="401"/>
      <c r="J47" s="286"/>
      <c r="K47" s="400"/>
      <c r="L47" s="268"/>
      <c r="M47" s="401">
        <v>10</v>
      </c>
      <c r="N47" s="268"/>
    </row>
    <row r="48" spans="1:40" ht="18">
      <c r="A48" s="738" t="s">
        <v>166</v>
      </c>
      <c r="B48" s="297"/>
      <c r="C48" s="871"/>
      <c r="D48" s="281"/>
      <c r="E48" s="282">
        <f>E46+E47</f>
        <v>0</v>
      </c>
      <c r="F48" s="283"/>
      <c r="G48" s="871"/>
      <c r="H48" s="281"/>
      <c r="I48" s="282">
        <f>I46+I47</f>
        <v>0</v>
      </c>
      <c r="J48" s="283"/>
      <c r="K48" s="871"/>
      <c r="L48" s="281"/>
      <c r="M48" s="282">
        <f>M46+M47</f>
        <v>10</v>
      </c>
      <c r="N48" s="281"/>
      <c r="Y48" s="914"/>
      <c r="Z48" s="910"/>
      <c r="AA48" s="910"/>
      <c r="AB48" s="910"/>
      <c r="AC48" s="910"/>
      <c r="AD48" s="910"/>
      <c r="AE48" s="910"/>
      <c r="AF48" s="910"/>
      <c r="AG48" s="910"/>
      <c r="AH48" s="912"/>
      <c r="AI48" s="912"/>
      <c r="AJ48" s="912"/>
      <c r="AK48" s="912"/>
      <c r="AL48" s="912"/>
      <c r="AM48" s="912"/>
      <c r="AN48" s="912"/>
    </row>
    <row r="49" spans="1:14" ht="13.5" thickBot="1">
      <c r="A49" s="866" t="s">
        <v>179</v>
      </c>
      <c r="B49" s="952"/>
      <c r="C49" s="400"/>
      <c r="D49" s="268"/>
      <c r="E49" s="285">
        <f>E48*F49</f>
        <v>0</v>
      </c>
      <c r="F49" s="872">
        <v>0.3</v>
      </c>
      <c r="G49" s="400"/>
      <c r="H49" s="268"/>
      <c r="I49" s="285">
        <f>I48*J49</f>
        <v>0</v>
      </c>
      <c r="J49" s="872">
        <v>0.1</v>
      </c>
      <c r="K49" s="400"/>
      <c r="L49" s="268"/>
      <c r="M49" s="285">
        <f>M48*N49</f>
        <v>5</v>
      </c>
      <c r="N49" s="641">
        <v>0.5</v>
      </c>
    </row>
    <row r="50" spans="1:22" ht="12.75">
      <c r="A50" s="865" t="s">
        <v>443</v>
      </c>
      <c r="B50" s="951"/>
      <c r="C50" s="398"/>
      <c r="D50" s="264"/>
      <c r="E50" s="399">
        <f>E48-E49</f>
        <v>0</v>
      </c>
      <c r="F50" s="283"/>
      <c r="G50" s="871"/>
      <c r="H50" s="281"/>
      <c r="I50" s="282">
        <f>I48-I49</f>
        <v>0</v>
      </c>
      <c r="J50" s="283"/>
      <c r="K50" s="871"/>
      <c r="L50" s="281"/>
      <c r="M50" s="282">
        <f>M48-M49</f>
        <v>5</v>
      </c>
      <c r="N50" s="281"/>
      <c r="T50" s="252"/>
      <c r="V50" s="252"/>
    </row>
    <row r="51" spans="1:40" ht="18">
      <c r="A51" s="887" t="s">
        <v>168</v>
      </c>
      <c r="B51" s="291"/>
      <c r="C51" s="888"/>
      <c r="D51" s="889"/>
      <c r="E51" s="890">
        <v>1</v>
      </c>
      <c r="F51" s="891"/>
      <c r="G51" s="888"/>
      <c r="H51" s="889"/>
      <c r="I51" s="890">
        <v>1</v>
      </c>
      <c r="J51" s="891"/>
      <c r="K51" s="888"/>
      <c r="L51" s="889"/>
      <c r="M51" s="890">
        <v>2</v>
      </c>
      <c r="N51" s="889"/>
      <c r="O51" s="852"/>
      <c r="Y51" s="914"/>
      <c r="Z51" s="910"/>
      <c r="AA51" s="910"/>
      <c r="AB51" s="910"/>
      <c r="AC51" s="910"/>
      <c r="AD51" s="910"/>
      <c r="AE51" s="910"/>
      <c r="AF51" s="910"/>
      <c r="AG51" s="910"/>
      <c r="AH51" s="912"/>
      <c r="AI51" s="912"/>
      <c r="AJ51" s="912"/>
      <c r="AK51" s="912"/>
      <c r="AL51" s="912"/>
      <c r="AM51" s="912"/>
      <c r="AN51" s="912"/>
    </row>
    <row r="52" spans="1:15" ht="13.5" thickBot="1">
      <c r="A52" s="864" t="s">
        <v>444</v>
      </c>
      <c r="B52" s="259"/>
      <c r="C52" s="259"/>
      <c r="D52" s="259"/>
      <c r="E52" s="885">
        <f>E50*E51</f>
        <v>0</v>
      </c>
      <c r="F52" s="259"/>
      <c r="G52" s="259"/>
      <c r="H52" s="259"/>
      <c r="I52" s="885">
        <f>I50*I51</f>
        <v>0</v>
      </c>
      <c r="J52" s="259"/>
      <c r="K52" s="259"/>
      <c r="L52" s="259"/>
      <c r="M52" s="885">
        <f>M50*M51</f>
        <v>10</v>
      </c>
      <c r="N52" s="268"/>
      <c r="O52" s="252"/>
    </row>
    <row r="53" spans="1:22" ht="12.75">
      <c r="A53" s="428" t="s">
        <v>445</v>
      </c>
      <c r="B53" s="404"/>
      <c r="C53" s="404"/>
      <c r="D53" s="404"/>
      <c r="E53" s="860">
        <f>E52+I52+M52</f>
        <v>10</v>
      </c>
      <c r="F53" s="252"/>
      <c r="G53" s="252"/>
      <c r="H53" s="252"/>
      <c r="I53" s="252"/>
      <c r="J53" s="252"/>
      <c r="K53" s="252"/>
      <c r="L53" s="252"/>
      <c r="M53" s="252"/>
      <c r="N53" s="252"/>
      <c r="O53" s="252"/>
      <c r="P53" s="252"/>
      <c r="Q53" s="252"/>
      <c r="R53" s="252"/>
      <c r="S53" s="252"/>
      <c r="T53" s="252"/>
      <c r="V53" s="252"/>
    </row>
    <row r="54" spans="1:40" ht="18">
      <c r="A54" s="252"/>
      <c r="B54" s="252"/>
      <c r="C54" s="252"/>
      <c r="D54" s="252"/>
      <c r="E54" s="252"/>
      <c r="F54" s="252"/>
      <c r="G54" s="252"/>
      <c r="H54" s="252"/>
      <c r="I54" s="252"/>
      <c r="J54" s="252"/>
      <c r="K54" s="252"/>
      <c r="L54" s="252"/>
      <c r="M54" s="252"/>
      <c r="N54" s="252"/>
      <c r="O54" s="252"/>
      <c r="P54" s="252"/>
      <c r="Q54" s="252"/>
      <c r="R54" s="252"/>
      <c r="S54" s="252"/>
      <c r="T54" s="252"/>
      <c r="U54" s="254"/>
      <c r="V54" s="252"/>
      <c r="Y54" s="914"/>
      <c r="Z54" s="910"/>
      <c r="AA54" s="910"/>
      <c r="AB54" s="910"/>
      <c r="AC54" s="910"/>
      <c r="AD54" s="910"/>
      <c r="AE54" s="910"/>
      <c r="AF54" s="910"/>
      <c r="AG54" s="910"/>
      <c r="AH54" s="912"/>
      <c r="AI54" s="912"/>
      <c r="AJ54" s="912"/>
      <c r="AK54" s="912"/>
      <c r="AL54" s="912"/>
      <c r="AM54" s="912"/>
      <c r="AN54" s="912"/>
    </row>
    <row r="55" spans="1:22" ht="12.75">
      <c r="A55" s="252"/>
      <c r="B55" s="252"/>
      <c r="C55" s="252"/>
      <c r="D55" s="252"/>
      <c r="E55" s="252"/>
      <c r="F55" s="252"/>
      <c r="G55" s="252"/>
      <c r="H55" s="252"/>
      <c r="I55" s="252"/>
      <c r="J55" s="252"/>
      <c r="K55" s="252"/>
      <c r="L55" s="252"/>
      <c r="M55" s="252"/>
      <c r="N55" s="252"/>
      <c r="O55" s="252"/>
      <c r="P55" s="252"/>
      <c r="Q55" s="252"/>
      <c r="R55" s="252"/>
      <c r="S55" s="252"/>
      <c r="T55" s="252"/>
      <c r="U55" s="254"/>
      <c r="V55" s="252"/>
    </row>
    <row r="56" spans="1:40" ht="18">
      <c r="A56" s="246" t="s">
        <v>478</v>
      </c>
      <c r="B56" s="246"/>
      <c r="C56" s="252"/>
      <c r="D56" s="252"/>
      <c r="E56" s="252"/>
      <c r="F56" s="252"/>
      <c r="G56" s="252"/>
      <c r="H56" s="252"/>
      <c r="I56" s="252"/>
      <c r="J56" s="252"/>
      <c r="K56" s="252"/>
      <c r="L56" s="252"/>
      <c r="M56" s="252"/>
      <c r="N56" s="252"/>
      <c r="O56" s="252"/>
      <c r="P56" s="252"/>
      <c r="Q56" s="252"/>
      <c r="R56" s="252"/>
      <c r="S56" s="252"/>
      <c r="T56" s="252"/>
      <c r="U56" s="254"/>
      <c r="V56" s="252"/>
      <c r="Y56" s="914"/>
      <c r="Z56" s="910"/>
      <c r="AA56" s="910"/>
      <c r="AB56" s="910"/>
      <c r="AC56" s="910"/>
      <c r="AD56" s="910"/>
      <c r="AE56" s="910"/>
      <c r="AF56" s="910"/>
      <c r="AG56" s="910"/>
      <c r="AH56" s="912"/>
      <c r="AI56" s="912"/>
      <c r="AJ56" s="912"/>
      <c r="AK56" s="912"/>
      <c r="AL56" s="912"/>
      <c r="AM56" s="912"/>
      <c r="AN56" s="912"/>
    </row>
    <row r="57" spans="1:22" ht="12.75">
      <c r="A57" s="252"/>
      <c r="B57" s="252"/>
      <c r="C57" s="252"/>
      <c r="D57" s="252"/>
      <c r="E57" s="252"/>
      <c r="F57" s="252"/>
      <c r="G57" s="252"/>
      <c r="H57" s="252"/>
      <c r="I57" s="252"/>
      <c r="J57" s="252"/>
      <c r="K57" s="252"/>
      <c r="L57" s="252"/>
      <c r="M57" s="252"/>
      <c r="N57" s="252"/>
      <c r="O57" s="252"/>
      <c r="P57" s="252"/>
      <c r="Q57" s="252"/>
      <c r="R57" s="252"/>
      <c r="S57" s="252"/>
      <c r="T57" s="252"/>
      <c r="U57" s="254"/>
      <c r="V57" s="252"/>
    </row>
    <row r="58" spans="1:22" ht="12.75">
      <c r="A58" s="1249" t="s">
        <v>441</v>
      </c>
      <c r="B58" s="953"/>
      <c r="C58" s="1251" t="s">
        <v>468</v>
      </c>
      <c r="D58" s="1251"/>
      <c r="E58" s="1252" t="s">
        <v>446</v>
      </c>
      <c r="F58" s="884">
        <f>$J$32</f>
        <v>0</v>
      </c>
      <c r="G58" s="1252" t="s">
        <v>446</v>
      </c>
      <c r="H58" s="1254">
        <f>F58/F59</f>
        <v>0</v>
      </c>
      <c r="I58" s="1255" t="s">
        <v>55</v>
      </c>
      <c r="L58" s="252"/>
      <c r="M58" s="252"/>
      <c r="N58" s="252"/>
      <c r="O58" s="252"/>
      <c r="P58" s="252"/>
      <c r="Q58" s="252"/>
      <c r="R58" s="252"/>
      <c r="S58" s="252"/>
      <c r="T58" s="252"/>
      <c r="U58" s="254"/>
      <c r="V58" s="252"/>
    </row>
    <row r="59" spans="1:40" ht="18">
      <c r="A59" s="1250"/>
      <c r="B59" s="940"/>
      <c r="C59" s="1251" t="s">
        <v>470</v>
      </c>
      <c r="D59" s="1251"/>
      <c r="E59" s="1253"/>
      <c r="F59" s="877">
        <f>E53</f>
        <v>10</v>
      </c>
      <c r="G59" s="1253"/>
      <c r="H59" s="1253"/>
      <c r="I59" s="1256"/>
      <c r="J59" s="252"/>
      <c r="K59" s="252"/>
      <c r="L59" s="252"/>
      <c r="M59" s="252"/>
      <c r="N59" s="252"/>
      <c r="O59" s="252"/>
      <c r="P59" s="252"/>
      <c r="Q59" s="252"/>
      <c r="R59" s="252"/>
      <c r="S59" s="252"/>
      <c r="T59" s="252"/>
      <c r="U59" s="254"/>
      <c r="V59" s="252"/>
      <c r="Y59" s="914"/>
      <c r="Z59" s="910"/>
      <c r="AA59" s="910"/>
      <c r="AB59" s="910"/>
      <c r="AC59" s="910"/>
      <c r="AD59" s="910"/>
      <c r="AE59" s="910"/>
      <c r="AF59" s="910"/>
      <c r="AG59" s="910"/>
      <c r="AH59" s="912"/>
      <c r="AI59" s="912"/>
      <c r="AJ59" s="912"/>
      <c r="AK59" s="912"/>
      <c r="AL59" s="912"/>
      <c r="AM59" s="912"/>
      <c r="AN59" s="912"/>
    </row>
    <row r="60" spans="1:22" ht="12.75">
      <c r="A60" s="252"/>
      <c r="B60" s="252"/>
      <c r="C60" s="252"/>
      <c r="D60" s="252"/>
      <c r="E60" s="252"/>
      <c r="F60" s="252"/>
      <c r="G60" s="252"/>
      <c r="H60" s="252"/>
      <c r="I60" s="252"/>
      <c r="J60" s="252"/>
      <c r="K60" s="252"/>
      <c r="L60" s="252"/>
      <c r="M60" s="252"/>
      <c r="N60" s="252"/>
      <c r="O60" s="252"/>
      <c r="P60" s="252"/>
      <c r="Q60" s="252"/>
      <c r="R60" s="252"/>
      <c r="S60" s="252"/>
      <c r="T60" s="252"/>
      <c r="U60" s="254"/>
      <c r="V60" s="252"/>
    </row>
    <row r="61" spans="1:22" ht="12.75">
      <c r="A61" s="252"/>
      <c r="B61" s="252"/>
      <c r="C61" s="252"/>
      <c r="D61" s="252"/>
      <c r="E61" s="252"/>
      <c r="F61" s="252"/>
      <c r="G61" s="252"/>
      <c r="H61" s="252"/>
      <c r="I61" s="252"/>
      <c r="J61" s="252"/>
      <c r="K61" s="252"/>
      <c r="L61" s="252"/>
      <c r="M61" s="252"/>
      <c r="N61" s="252"/>
      <c r="O61" s="252"/>
      <c r="P61" s="252"/>
      <c r="Q61" s="252"/>
      <c r="R61" s="252"/>
      <c r="S61" s="252"/>
      <c r="T61" s="252"/>
      <c r="U61" s="254"/>
      <c r="V61" s="252"/>
    </row>
    <row r="62" spans="1:40" ht="18">
      <c r="A62" s="252"/>
      <c r="B62" s="252"/>
      <c r="C62" s="252"/>
      <c r="D62" s="252"/>
      <c r="E62" s="252"/>
      <c r="F62" s="252"/>
      <c r="G62" s="252"/>
      <c r="H62" s="252"/>
      <c r="I62" s="252"/>
      <c r="J62" s="252"/>
      <c r="K62" s="252"/>
      <c r="L62" s="252"/>
      <c r="M62" s="252"/>
      <c r="N62" s="252"/>
      <c r="O62" s="252"/>
      <c r="P62" s="252"/>
      <c r="Q62" s="252"/>
      <c r="R62" s="252"/>
      <c r="S62" s="252"/>
      <c r="T62" s="252"/>
      <c r="U62" s="254"/>
      <c r="V62" s="252"/>
      <c r="Y62" s="914"/>
      <c r="Z62" s="910"/>
      <c r="AA62" s="910"/>
      <c r="AB62" s="910"/>
      <c r="AC62" s="910"/>
      <c r="AD62" s="910"/>
      <c r="AE62" s="910"/>
      <c r="AF62" s="910"/>
      <c r="AG62" s="910"/>
      <c r="AH62" s="912"/>
      <c r="AI62" s="912"/>
      <c r="AJ62" s="912"/>
      <c r="AK62" s="912"/>
      <c r="AL62" s="912"/>
      <c r="AM62" s="912"/>
      <c r="AN62" s="912"/>
    </row>
    <row r="63" spans="1:22" ht="12.75" hidden="1">
      <c r="A63" s="252"/>
      <c r="B63" s="252"/>
      <c r="C63" s="252"/>
      <c r="D63" s="252"/>
      <c r="E63" s="252"/>
      <c r="F63" s="252"/>
      <c r="G63" s="252"/>
      <c r="H63" s="252"/>
      <c r="I63" s="252"/>
      <c r="J63" s="252"/>
      <c r="K63" s="252"/>
      <c r="L63" s="252"/>
      <c r="M63" s="252"/>
      <c r="N63" s="252"/>
      <c r="O63" s="252"/>
      <c r="P63" s="252"/>
      <c r="Q63" s="252"/>
      <c r="R63" s="252"/>
      <c r="S63" s="252"/>
      <c r="T63" s="252"/>
      <c r="U63" s="254"/>
      <c r="V63" s="252"/>
    </row>
    <row r="64" spans="1:22" ht="15.75" hidden="1">
      <c r="A64" s="670" t="s">
        <v>499</v>
      </c>
      <c r="B64" s="252"/>
      <c r="C64" s="252"/>
      <c r="D64" s="252"/>
      <c r="E64" s="252"/>
      <c r="F64" s="252"/>
      <c r="G64" s="252"/>
      <c r="H64" s="252"/>
      <c r="I64" s="252"/>
      <c r="J64" s="252"/>
      <c r="K64" s="252"/>
      <c r="L64" s="252"/>
      <c r="M64" s="252"/>
      <c r="N64" s="252"/>
      <c r="O64" s="252"/>
      <c r="P64" s="252"/>
      <c r="Q64" s="252"/>
      <c r="R64" s="252"/>
      <c r="S64" s="252"/>
      <c r="T64" s="252"/>
      <c r="U64" s="254"/>
      <c r="V64" s="252"/>
    </row>
    <row r="65" spans="1:22" ht="12.75" hidden="1">
      <c r="A65" s="252"/>
      <c r="B65" s="252"/>
      <c r="C65" s="252"/>
      <c r="D65" s="252"/>
      <c r="E65" s="252"/>
      <c r="F65" s="252"/>
      <c r="G65" s="252"/>
      <c r="H65" s="252"/>
      <c r="I65" s="252"/>
      <c r="J65" s="252"/>
      <c r="K65" s="252"/>
      <c r="L65" s="252"/>
      <c r="M65" s="252"/>
      <c r="N65" s="252"/>
      <c r="O65" s="252"/>
      <c r="P65" s="252"/>
      <c r="Q65" s="252"/>
      <c r="R65" s="252"/>
      <c r="S65" s="252"/>
      <c r="T65" s="252"/>
      <c r="U65" s="254"/>
      <c r="V65" s="252"/>
    </row>
    <row r="66" spans="1:22" ht="12.75" hidden="1">
      <c r="A66" s="252"/>
      <c r="B66" s="252"/>
      <c r="C66" s="252"/>
      <c r="D66" s="252"/>
      <c r="E66" s="252"/>
      <c r="F66" s="252"/>
      <c r="G66" s="252"/>
      <c r="H66" s="252"/>
      <c r="I66" s="252"/>
      <c r="J66" s="252"/>
      <c r="K66" s="252"/>
      <c r="L66" s="252"/>
      <c r="M66" s="252"/>
      <c r="N66" s="252"/>
      <c r="O66" s="252"/>
      <c r="P66" s="252"/>
      <c r="Q66" s="252"/>
      <c r="R66" s="252"/>
      <c r="S66" s="252"/>
      <c r="T66" s="252"/>
      <c r="U66" s="254"/>
      <c r="V66" s="252"/>
    </row>
    <row r="67" spans="1:22" ht="15.75" hidden="1">
      <c r="A67" s="670" t="s">
        <v>491</v>
      </c>
      <c r="B67" s="670"/>
      <c r="C67" s="252"/>
      <c r="D67" s="252"/>
      <c r="E67" s="252"/>
      <c r="F67" s="252"/>
      <c r="G67" s="252"/>
      <c r="H67" s="252"/>
      <c r="I67" s="252"/>
      <c r="J67" s="252"/>
      <c r="K67" s="252"/>
      <c r="L67" s="252"/>
      <c r="M67" s="252"/>
      <c r="N67" s="252"/>
      <c r="O67" s="252"/>
      <c r="P67" s="252"/>
      <c r="Q67" s="252"/>
      <c r="R67" s="252"/>
      <c r="S67" s="252"/>
      <c r="T67" s="252"/>
      <c r="U67" s="254"/>
      <c r="V67" s="252"/>
    </row>
    <row r="68" spans="1:22" ht="15.75" hidden="1">
      <c r="A68" s="670"/>
      <c r="B68" s="670"/>
      <c r="C68" s="252"/>
      <c r="D68" s="252"/>
      <c r="E68" s="252"/>
      <c r="F68" s="252"/>
      <c r="G68" s="252"/>
      <c r="H68" s="252"/>
      <c r="I68" s="252"/>
      <c r="J68" s="252"/>
      <c r="K68" s="252"/>
      <c r="L68" s="252"/>
      <c r="M68" s="252"/>
      <c r="N68" s="252"/>
      <c r="O68" s="252"/>
      <c r="P68" s="252"/>
      <c r="Q68" s="252"/>
      <c r="R68" s="252"/>
      <c r="S68" s="252"/>
      <c r="T68" s="252"/>
      <c r="U68" s="254"/>
      <c r="V68" s="252"/>
    </row>
    <row r="69" spans="1:22" ht="12.75" hidden="1">
      <c r="A69" s="892" t="s">
        <v>492</v>
      </c>
      <c r="B69" s="406"/>
      <c r="C69" s="406"/>
      <c r="D69" s="406"/>
      <c r="E69" s="899"/>
      <c r="F69" s="252"/>
      <c r="G69" s="892" t="s">
        <v>474</v>
      </c>
      <c r="H69" s="406"/>
      <c r="I69" s="406"/>
      <c r="J69" s="899"/>
      <c r="K69" s="892" t="s">
        <v>475</v>
      </c>
      <c r="L69" s="614"/>
      <c r="N69" s="461"/>
      <c r="O69" s="461"/>
      <c r="P69" s="252"/>
      <c r="Q69" s="252"/>
      <c r="R69" s="252"/>
      <c r="S69" s="252"/>
      <c r="T69" s="252"/>
      <c r="U69" s="254"/>
      <c r="V69" s="252"/>
    </row>
    <row r="70" spans="1:22" ht="12.75" hidden="1">
      <c r="A70" s="738"/>
      <c r="B70" s="297"/>
      <c r="C70" s="297"/>
      <c r="D70" s="297"/>
      <c r="E70" s="422"/>
      <c r="F70" s="252"/>
      <c r="G70" s="738"/>
      <c r="H70" s="297"/>
      <c r="I70" s="297"/>
      <c r="J70" s="422"/>
      <c r="K70" s="738"/>
      <c r="L70" s="954"/>
      <c r="N70" s="461"/>
      <c r="O70" s="461"/>
      <c r="P70" s="252"/>
      <c r="Q70" s="252"/>
      <c r="R70" s="252"/>
      <c r="S70" s="252"/>
      <c r="T70" s="252"/>
      <c r="U70" s="254"/>
      <c r="V70" s="252"/>
    </row>
    <row r="71" spans="1:22" ht="12.75" hidden="1">
      <c r="A71" s="892" t="s">
        <v>431</v>
      </c>
      <c r="B71" s="918"/>
      <c r="C71" s="406"/>
      <c r="D71" s="958" t="s">
        <v>490</v>
      </c>
      <c r="E71" s="117" t="s">
        <v>55</v>
      </c>
      <c r="F71" s="252"/>
      <c r="G71" s="892" t="s">
        <v>431</v>
      </c>
      <c r="H71" s="406"/>
      <c r="I71" s="406"/>
      <c r="J71" s="117" t="s">
        <v>55</v>
      </c>
      <c r="K71" s="406"/>
      <c r="L71" s="117" t="s">
        <v>55</v>
      </c>
      <c r="P71" s="252"/>
      <c r="Q71" s="252"/>
      <c r="R71" s="252"/>
      <c r="S71" s="252"/>
      <c r="T71" s="252"/>
      <c r="U71" s="254"/>
      <c r="V71" s="252"/>
    </row>
    <row r="72" spans="1:22" ht="12.75" hidden="1">
      <c r="A72" s="1236" t="s">
        <v>430</v>
      </c>
      <c r="B72" s="1262"/>
      <c r="C72" s="1237"/>
      <c r="D72" s="957">
        <f>I15</f>
        <v>0</v>
      </c>
      <c r="E72" s="855">
        <f>$D15*(1+$I15)</f>
        <v>0</v>
      </c>
      <c r="F72" s="252"/>
      <c r="G72" s="915" t="s">
        <v>430</v>
      </c>
      <c r="H72" s="881"/>
      <c r="I72" s="856">
        <v>0.2</v>
      </c>
      <c r="J72" s="855">
        <f>$D15*(1+$I72)</f>
        <v>0</v>
      </c>
      <c r="K72" s="856">
        <v>0.1</v>
      </c>
      <c r="L72" s="855">
        <f>$D15*(1+$K72)</f>
        <v>0</v>
      </c>
      <c r="P72" s="252"/>
      <c r="Q72" s="252"/>
      <c r="R72" s="252"/>
      <c r="S72" s="252"/>
      <c r="T72" s="252"/>
      <c r="U72" s="254"/>
      <c r="V72" s="252"/>
    </row>
    <row r="73" spans="1:22" ht="12.75" hidden="1">
      <c r="A73" s="1236" t="s">
        <v>482</v>
      </c>
      <c r="B73" s="1262"/>
      <c r="C73" s="1237"/>
      <c r="D73" s="957">
        <f>I16</f>
        <v>0</v>
      </c>
      <c r="E73" s="855">
        <f>$D16*(1+$I16)</f>
        <v>0</v>
      </c>
      <c r="F73" s="252"/>
      <c r="G73" s="915" t="s">
        <v>482</v>
      </c>
      <c r="H73" s="881"/>
      <c r="I73" s="857">
        <v>0.25</v>
      </c>
      <c r="J73" s="855">
        <f>$D16*(1+$I73)</f>
        <v>0</v>
      </c>
      <c r="K73" s="857">
        <v>0.3</v>
      </c>
      <c r="L73" s="855">
        <f>$D16*(1+$K73)</f>
        <v>0</v>
      </c>
      <c r="P73" s="252"/>
      <c r="Q73" s="252"/>
      <c r="R73" s="252"/>
      <c r="S73" s="252"/>
      <c r="T73" s="252"/>
      <c r="U73" s="254"/>
      <c r="V73" s="252"/>
    </row>
    <row r="74" spans="1:22" ht="12.75" hidden="1">
      <c r="A74" s="1236" t="s">
        <v>483</v>
      </c>
      <c r="B74" s="1262"/>
      <c r="C74" s="1237"/>
      <c r="D74" s="957">
        <f>I17</f>
        <v>0</v>
      </c>
      <c r="E74" s="855">
        <f>$D17*(1+$I17)</f>
        <v>0</v>
      </c>
      <c r="F74" s="252"/>
      <c r="G74" s="915" t="s">
        <v>483</v>
      </c>
      <c r="H74" s="881"/>
      <c r="I74" s="857">
        <v>0.2</v>
      </c>
      <c r="J74" s="855">
        <f>$D17*(1+$I74)</f>
        <v>0</v>
      </c>
      <c r="K74" s="857">
        <v>0.4</v>
      </c>
      <c r="L74" s="855">
        <f>$D17*(1+$K74)</f>
        <v>0</v>
      </c>
      <c r="P74" s="252"/>
      <c r="Q74" s="252"/>
      <c r="R74" s="252"/>
      <c r="S74" s="252"/>
      <c r="T74" s="252"/>
      <c r="U74" s="254"/>
      <c r="V74" s="252"/>
    </row>
    <row r="75" spans="1:22" ht="12.75" hidden="1">
      <c r="A75" s="1236" t="s">
        <v>484</v>
      </c>
      <c r="B75" s="1262"/>
      <c r="C75" s="1237"/>
      <c r="D75" s="957">
        <f>I18</f>
        <v>0</v>
      </c>
      <c r="E75" s="855">
        <f>$D18*(1+$I18)</f>
        <v>0</v>
      </c>
      <c r="F75" s="252"/>
      <c r="G75" s="915" t="s">
        <v>484</v>
      </c>
      <c r="H75" s="881"/>
      <c r="I75" s="857">
        <v>0.1</v>
      </c>
      <c r="J75" s="855">
        <f>$D18*(1+$I75)</f>
        <v>0</v>
      </c>
      <c r="K75" s="857">
        <v>0.5</v>
      </c>
      <c r="L75" s="855">
        <f>$D18*(1+$K75)</f>
        <v>0</v>
      </c>
      <c r="P75" s="252"/>
      <c r="Q75" s="252"/>
      <c r="R75" s="252"/>
      <c r="S75" s="252"/>
      <c r="T75" s="252"/>
      <c r="U75" s="254"/>
      <c r="V75" s="252"/>
    </row>
    <row r="76" spans="1:22" ht="12.75" hidden="1">
      <c r="A76" s="1236" t="s">
        <v>485</v>
      </c>
      <c r="B76" s="1262"/>
      <c r="C76" s="1237"/>
      <c r="D76" s="957">
        <f>I19</f>
        <v>0</v>
      </c>
      <c r="E76" s="855">
        <f>$D19*(1+$I19)</f>
        <v>0</v>
      </c>
      <c r="F76" s="252"/>
      <c r="G76" s="915" t="s">
        <v>485</v>
      </c>
      <c r="H76" s="881"/>
      <c r="I76" s="857">
        <v>0.03</v>
      </c>
      <c r="J76" s="855">
        <f>$D19*(1+$I76)</f>
        <v>0</v>
      </c>
      <c r="K76" s="857">
        <v>0.4</v>
      </c>
      <c r="L76" s="855">
        <f>$D19*(1+$K76)</f>
        <v>0</v>
      </c>
      <c r="P76" s="252"/>
      <c r="Q76" s="252"/>
      <c r="R76" s="252"/>
      <c r="S76" s="252"/>
      <c r="T76" s="252"/>
      <c r="U76" s="254"/>
      <c r="V76" s="252"/>
    </row>
    <row r="77" spans="1:22" ht="12.75" hidden="1">
      <c r="A77" s="916" t="s">
        <v>447</v>
      </c>
      <c r="B77" s="852"/>
      <c r="C77" s="852"/>
      <c r="D77" s="852"/>
      <c r="E77" s="858">
        <f>SUM(E72:E76)</f>
        <v>0</v>
      </c>
      <c r="F77" s="252"/>
      <c r="G77" s="916" t="s">
        <v>447</v>
      </c>
      <c r="H77" s="852"/>
      <c r="I77" s="852"/>
      <c r="J77" s="858">
        <f>SUM(J72:J76)</f>
        <v>0</v>
      </c>
      <c r="K77" s="852"/>
      <c r="L77" s="858">
        <f>SUM(L72:L76)</f>
        <v>0</v>
      </c>
      <c r="P77" s="252"/>
      <c r="Q77" s="252"/>
      <c r="R77" s="252"/>
      <c r="S77" s="252"/>
      <c r="T77" s="252"/>
      <c r="U77" s="254"/>
      <c r="V77" s="252"/>
    </row>
    <row r="78" spans="1:22" ht="12.75" hidden="1">
      <c r="A78" s="428" t="s">
        <v>432</v>
      </c>
      <c r="B78" s="404"/>
      <c r="C78" s="404"/>
      <c r="D78" s="404"/>
      <c r="E78" s="858">
        <f>E77-D20</f>
        <v>0</v>
      </c>
      <c r="F78" s="252"/>
      <c r="G78" s="428" t="s">
        <v>432</v>
      </c>
      <c r="H78" s="404"/>
      <c r="I78" s="925"/>
      <c r="J78" s="858">
        <f>J77-D15-D20</f>
        <v>0</v>
      </c>
      <c r="K78" s="925"/>
      <c r="L78" s="858">
        <f>L77-D15-D20</f>
        <v>0</v>
      </c>
      <c r="M78" s="209" t="s">
        <v>507</v>
      </c>
      <c r="P78" s="252"/>
      <c r="Q78" s="252"/>
      <c r="R78" s="252"/>
      <c r="S78" s="252"/>
      <c r="T78" s="252"/>
      <c r="U78" s="254"/>
      <c r="V78" s="252"/>
    </row>
    <row r="79" spans="1:22" ht="12.75" hidden="1">
      <c r="A79" s="457"/>
      <c r="B79" s="252"/>
      <c r="C79" s="252"/>
      <c r="D79" s="252"/>
      <c r="E79" s="917"/>
      <c r="F79" s="252"/>
      <c r="G79" s="457"/>
      <c r="H79" s="252"/>
      <c r="I79" s="252"/>
      <c r="J79" s="917"/>
      <c r="K79" s="252"/>
      <c r="L79" s="917"/>
      <c r="P79" s="252"/>
      <c r="Q79" s="252"/>
      <c r="R79" s="252"/>
      <c r="S79" s="252"/>
      <c r="T79" s="252"/>
      <c r="U79" s="254"/>
      <c r="V79" s="252"/>
    </row>
    <row r="80" spans="1:22" ht="12.75" hidden="1">
      <c r="A80" s="457"/>
      <c r="B80" s="252"/>
      <c r="C80" s="252"/>
      <c r="D80" s="252"/>
      <c r="E80" s="917"/>
      <c r="F80" s="252"/>
      <c r="G80" s="738"/>
      <c r="H80" s="297"/>
      <c r="I80" s="297"/>
      <c r="J80" s="422"/>
      <c r="K80" s="297"/>
      <c r="L80" s="422"/>
      <c r="P80" s="252"/>
      <c r="Q80" s="252"/>
      <c r="R80" s="252"/>
      <c r="S80" s="252"/>
      <c r="T80" s="252"/>
      <c r="U80" s="254"/>
      <c r="V80" s="252"/>
    </row>
    <row r="81" spans="1:22" ht="12.75" hidden="1">
      <c r="A81" s="892" t="s">
        <v>463</v>
      </c>
      <c r="B81" s="918"/>
      <c r="C81" s="918"/>
      <c r="D81" s="406"/>
      <c r="E81" s="899"/>
      <c r="F81" s="252"/>
      <c r="G81" s="916" t="s">
        <v>463</v>
      </c>
      <c r="H81" s="852"/>
      <c r="I81" s="252"/>
      <c r="J81" s="917"/>
      <c r="K81" s="252"/>
      <c r="L81" s="917"/>
      <c r="P81" s="252"/>
      <c r="Q81" s="252"/>
      <c r="R81" s="252"/>
      <c r="S81" s="252"/>
      <c r="T81" s="252"/>
      <c r="U81" s="254"/>
      <c r="V81" s="252"/>
    </row>
    <row r="82" spans="1:22" ht="12.75" hidden="1">
      <c r="A82" s="457" t="s">
        <v>434</v>
      </c>
      <c r="B82" s="252"/>
      <c r="C82" s="252"/>
      <c r="D82" s="252"/>
      <c r="E82" s="874">
        <f>$D$22</f>
        <v>0</v>
      </c>
      <c r="F82" s="252"/>
      <c r="G82" s="457" t="s">
        <v>434</v>
      </c>
      <c r="H82" s="252"/>
      <c r="I82" s="252"/>
      <c r="J82" s="874">
        <f>D22</f>
        <v>0</v>
      </c>
      <c r="K82" s="252"/>
      <c r="L82" s="874">
        <f>D22</f>
        <v>0</v>
      </c>
      <c r="P82" s="252"/>
      <c r="Q82" s="252"/>
      <c r="R82" s="252"/>
      <c r="S82" s="252"/>
      <c r="T82" s="252"/>
      <c r="U82" s="254"/>
      <c r="V82" s="252"/>
    </row>
    <row r="83" spans="1:22" ht="12.75" hidden="1">
      <c r="A83" s="457" t="s">
        <v>435</v>
      </c>
      <c r="B83" s="252"/>
      <c r="C83" s="252"/>
      <c r="D83" s="252"/>
      <c r="E83" s="875">
        <f>$D$24</f>
        <v>0</v>
      </c>
      <c r="F83" s="252"/>
      <c r="G83" s="457" t="s">
        <v>435</v>
      </c>
      <c r="H83" s="252"/>
      <c r="I83" s="252"/>
      <c r="J83" s="875">
        <f>D24</f>
        <v>0</v>
      </c>
      <c r="K83" s="252"/>
      <c r="L83" s="875">
        <f>D24</f>
        <v>0</v>
      </c>
      <c r="P83" s="252"/>
      <c r="Q83" s="252"/>
      <c r="R83" s="252"/>
      <c r="S83" s="252"/>
      <c r="T83" s="252"/>
      <c r="U83" s="254"/>
      <c r="V83" s="252"/>
    </row>
    <row r="84" spans="1:22" ht="12.75" hidden="1">
      <c r="A84" s="457" t="s">
        <v>436</v>
      </c>
      <c r="B84" s="252"/>
      <c r="C84" s="252"/>
      <c r="D84" s="252"/>
      <c r="E84" s="875">
        <f>$D$26</f>
        <v>0</v>
      </c>
      <c r="F84" s="252"/>
      <c r="G84" s="457" t="s">
        <v>436</v>
      </c>
      <c r="H84" s="252"/>
      <c r="I84" s="252"/>
      <c r="J84" s="875">
        <f>D26</f>
        <v>0</v>
      </c>
      <c r="K84" s="252"/>
      <c r="L84" s="875">
        <f>D26</f>
        <v>0</v>
      </c>
      <c r="P84" s="252"/>
      <c r="Q84" s="252"/>
      <c r="R84" s="252"/>
      <c r="S84" s="252"/>
      <c r="T84" s="252"/>
      <c r="U84" s="254"/>
      <c r="V84" s="252"/>
    </row>
    <row r="85" spans="1:22" ht="12.75" hidden="1">
      <c r="A85" s="457" t="s">
        <v>437</v>
      </c>
      <c r="B85" s="252"/>
      <c r="C85" s="252"/>
      <c r="D85" s="252"/>
      <c r="E85" s="876">
        <f>$D$28+$D$29</f>
        <v>0</v>
      </c>
      <c r="F85" s="252"/>
      <c r="G85" s="457" t="s">
        <v>437</v>
      </c>
      <c r="H85" s="252"/>
      <c r="I85" s="252"/>
      <c r="J85" s="876">
        <f>D28+D29</f>
        <v>0</v>
      </c>
      <c r="K85" s="252"/>
      <c r="L85" s="876">
        <f>D28+D29</f>
        <v>0</v>
      </c>
      <c r="P85" s="252"/>
      <c r="Q85" s="252"/>
      <c r="R85" s="252"/>
      <c r="S85" s="252"/>
      <c r="T85" s="252"/>
      <c r="U85" s="254"/>
      <c r="V85" s="252"/>
    </row>
    <row r="86" spans="1:22" ht="12.75" hidden="1">
      <c r="A86" s="916" t="s">
        <v>438</v>
      </c>
      <c r="B86" s="852"/>
      <c r="C86" s="852"/>
      <c r="D86" s="852"/>
      <c r="E86" s="873">
        <f>SUM(E82:E85)</f>
        <v>0</v>
      </c>
      <c r="F86" s="252"/>
      <c r="G86" s="916" t="s">
        <v>438</v>
      </c>
      <c r="H86" s="852"/>
      <c r="I86" s="852"/>
      <c r="J86" s="873">
        <f>SUM(J82:J85)</f>
        <v>0</v>
      </c>
      <c r="K86" s="852"/>
      <c r="L86" s="873">
        <f>SUM(L82:L85)</f>
        <v>0</v>
      </c>
      <c r="P86" s="252"/>
      <c r="Q86" s="252"/>
      <c r="R86" s="252"/>
      <c r="S86" s="252"/>
      <c r="T86" s="252"/>
      <c r="U86" s="254"/>
      <c r="V86" s="252"/>
    </row>
    <row r="87" spans="1:22" ht="12.75" hidden="1">
      <c r="A87" s="457" t="s">
        <v>439</v>
      </c>
      <c r="B87" s="252"/>
      <c r="C87" s="252"/>
      <c r="D87" s="252"/>
      <c r="E87" s="859">
        <f>$E$78</f>
        <v>0</v>
      </c>
      <c r="F87" s="252"/>
      <c r="G87" s="457" t="s">
        <v>439</v>
      </c>
      <c r="H87" s="252"/>
      <c r="I87" s="252"/>
      <c r="J87" s="859">
        <f>J78</f>
        <v>0</v>
      </c>
      <c r="K87" s="252"/>
      <c r="L87" s="859">
        <f>L78</f>
        <v>0</v>
      </c>
      <c r="P87" s="252"/>
      <c r="Q87" s="252"/>
      <c r="R87" s="252"/>
      <c r="S87" s="252"/>
      <c r="T87" s="252"/>
      <c r="U87" s="254"/>
      <c r="V87" s="252"/>
    </row>
    <row r="88" spans="1:22" ht="12.75" hidden="1">
      <c r="A88" s="428" t="s">
        <v>449</v>
      </c>
      <c r="B88" s="404"/>
      <c r="C88" s="404"/>
      <c r="D88" s="404"/>
      <c r="E88" s="861">
        <f>E86-E87</f>
        <v>0</v>
      </c>
      <c r="F88" s="252"/>
      <c r="G88" s="428" t="s">
        <v>449</v>
      </c>
      <c r="H88" s="404"/>
      <c r="I88" s="404"/>
      <c r="J88" s="861">
        <f>J86-J87</f>
        <v>0</v>
      </c>
      <c r="K88" s="404"/>
      <c r="L88" s="861">
        <f>L86-L87</f>
        <v>0</v>
      </c>
      <c r="M88" s="209" t="s">
        <v>507</v>
      </c>
      <c r="P88" s="252"/>
      <c r="Q88" s="252"/>
      <c r="R88" s="252"/>
      <c r="S88" s="252"/>
      <c r="T88" s="252"/>
      <c r="U88" s="254"/>
      <c r="V88" s="252"/>
    </row>
    <row r="89" spans="1:22" ht="12.75" hidden="1">
      <c r="A89" s="252"/>
      <c r="B89" s="252"/>
      <c r="C89" s="252"/>
      <c r="D89" s="252"/>
      <c r="E89" s="252"/>
      <c r="F89" s="252"/>
      <c r="P89" s="252"/>
      <c r="Q89" s="252"/>
      <c r="R89" s="252"/>
      <c r="S89" s="252"/>
      <c r="T89" s="252"/>
      <c r="U89" s="254"/>
      <c r="V89" s="252"/>
    </row>
    <row r="90" spans="1:22" ht="12.75" hidden="1">
      <c r="A90" s="852" t="s">
        <v>487</v>
      </c>
      <c r="B90" s="852"/>
      <c r="C90" s="252"/>
      <c r="D90" s="252"/>
      <c r="E90" s="117" t="s">
        <v>55</v>
      </c>
      <c r="F90" s="252"/>
      <c r="G90" s="852" t="s">
        <v>487</v>
      </c>
      <c r="J90" s="117" t="s">
        <v>55</v>
      </c>
      <c r="L90" s="117" t="s">
        <v>55</v>
      </c>
      <c r="P90" s="252"/>
      <c r="Q90" s="252"/>
      <c r="R90" s="252"/>
      <c r="S90" s="252"/>
      <c r="T90" s="252"/>
      <c r="U90" s="254"/>
      <c r="V90" s="252"/>
    </row>
    <row r="91" spans="1:22" ht="12.75" hidden="1">
      <c r="A91" s="883" t="s">
        <v>488</v>
      </c>
      <c r="B91" s="879" t="s">
        <v>489</v>
      </c>
      <c r="C91" s="884">
        <f>$J$32</f>
        <v>0</v>
      </c>
      <c r="D91" s="942" t="s">
        <v>446</v>
      </c>
      <c r="E91" s="1263">
        <f>C91/C92</f>
        <v>0</v>
      </c>
      <c r="F91" s="252"/>
      <c r="G91" s="944"/>
      <c r="H91" s="884">
        <f>J88</f>
        <v>0</v>
      </c>
      <c r="I91" s="879" t="s">
        <v>489</v>
      </c>
      <c r="J91" s="1257">
        <f>H91/H92</f>
        <v>0</v>
      </c>
      <c r="K91" s="955">
        <f>L88</f>
        <v>0</v>
      </c>
      <c r="L91" s="1257">
        <f>K91/K92</f>
        <v>0</v>
      </c>
      <c r="M91" s="252"/>
      <c r="N91" s="252"/>
      <c r="O91" s="252"/>
      <c r="P91" s="252"/>
      <c r="Q91" s="252"/>
      <c r="R91" s="252"/>
      <c r="S91" s="252"/>
      <c r="T91" s="252"/>
      <c r="U91" s="254"/>
      <c r="V91" s="252"/>
    </row>
    <row r="92" spans="1:22" ht="12.75" hidden="1">
      <c r="A92" s="883" t="s">
        <v>470</v>
      </c>
      <c r="B92" s="880"/>
      <c r="C92" s="877">
        <f>E53</f>
        <v>10</v>
      </c>
      <c r="D92" s="940"/>
      <c r="E92" s="1264"/>
      <c r="F92" s="252"/>
      <c r="G92" s="738"/>
      <c r="H92" s="877">
        <f>E53</f>
        <v>10</v>
      </c>
      <c r="I92" s="297"/>
      <c r="J92" s="1258"/>
      <c r="K92" s="956">
        <f>E53</f>
        <v>10</v>
      </c>
      <c r="L92" s="1258"/>
      <c r="M92" s="252"/>
      <c r="N92" s="252"/>
      <c r="O92" s="252"/>
      <c r="P92" s="252"/>
      <c r="Q92" s="252"/>
      <c r="R92" s="252"/>
      <c r="S92" s="252"/>
      <c r="T92" s="252"/>
      <c r="U92" s="254"/>
      <c r="V92" s="252"/>
    </row>
    <row r="93" spans="1:22" ht="12.75" hidden="1">
      <c r="A93" s="252"/>
      <c r="B93" s="252"/>
      <c r="C93" s="252"/>
      <c r="D93" s="252"/>
      <c r="E93" s="252"/>
      <c r="F93" s="252"/>
      <c r="G93" s="252"/>
      <c r="H93" s="252"/>
      <c r="I93" s="252"/>
      <c r="J93" s="252"/>
      <c r="K93" s="252"/>
      <c r="L93" s="252"/>
      <c r="M93" s="252"/>
      <c r="N93" s="252"/>
      <c r="O93" s="252"/>
      <c r="P93" s="252"/>
      <c r="Q93" s="252"/>
      <c r="R93" s="252"/>
      <c r="S93" s="252"/>
      <c r="T93" s="252"/>
      <c r="U93" s="254"/>
      <c r="V93" s="252"/>
    </row>
    <row r="94" spans="1:22" ht="12.75" hidden="1">
      <c r="A94" s="252"/>
      <c r="B94" s="252"/>
      <c r="C94" s="252"/>
      <c r="D94" s="252"/>
      <c r="E94" s="252"/>
      <c r="F94" s="252"/>
      <c r="G94" s="252"/>
      <c r="H94" s="252"/>
      <c r="I94" s="252"/>
      <c r="J94" s="252"/>
      <c r="K94" s="252"/>
      <c r="L94" s="252"/>
      <c r="M94" s="252"/>
      <c r="N94" s="252"/>
      <c r="O94" s="252"/>
      <c r="P94" s="252"/>
      <c r="Q94" s="252"/>
      <c r="R94" s="252"/>
      <c r="S94" s="252"/>
      <c r="T94" s="252"/>
      <c r="U94" s="254"/>
      <c r="V94" s="252"/>
    </row>
    <row r="95" spans="1:22" ht="12.75" hidden="1">
      <c r="A95" s="252"/>
      <c r="B95" s="252"/>
      <c r="C95" s="252"/>
      <c r="D95" s="252"/>
      <c r="E95" s="252"/>
      <c r="F95" s="252"/>
      <c r="G95" s="252"/>
      <c r="H95" s="252"/>
      <c r="I95" s="252"/>
      <c r="J95" s="252"/>
      <c r="K95" s="252"/>
      <c r="L95" s="252"/>
      <c r="M95" s="252"/>
      <c r="N95" s="252"/>
      <c r="O95" s="252"/>
      <c r="P95" s="252"/>
      <c r="Q95" s="252"/>
      <c r="R95" s="252"/>
      <c r="S95" s="252"/>
      <c r="T95" s="252"/>
      <c r="U95" s="254"/>
      <c r="V95" s="252"/>
    </row>
    <row r="96" spans="1:40" ht="18" hidden="1">
      <c r="A96" s="246" t="s">
        <v>462</v>
      </c>
      <c r="B96" s="246"/>
      <c r="C96" s="252"/>
      <c r="D96" s="252"/>
      <c r="E96" s="252"/>
      <c r="F96" s="252"/>
      <c r="G96" s="252"/>
      <c r="H96" s="252"/>
      <c r="I96" s="252"/>
      <c r="J96" s="252"/>
      <c r="K96" s="252"/>
      <c r="L96" s="252"/>
      <c r="M96" s="252"/>
      <c r="N96" s="252"/>
      <c r="O96" s="252"/>
      <c r="P96" s="252"/>
      <c r="Q96" s="252"/>
      <c r="R96" s="252"/>
      <c r="S96" s="252"/>
      <c r="T96" s="252"/>
      <c r="U96" s="254"/>
      <c r="V96" s="252"/>
      <c r="Y96" s="914"/>
      <c r="Z96" s="910"/>
      <c r="AA96" s="910"/>
      <c r="AB96" s="910"/>
      <c r="AC96" s="910"/>
      <c r="AD96" s="910"/>
      <c r="AE96" s="910"/>
      <c r="AF96" s="910"/>
      <c r="AG96" s="910"/>
      <c r="AH96" s="912"/>
      <c r="AI96" s="912"/>
      <c r="AJ96" s="912"/>
      <c r="AK96" s="912"/>
      <c r="AL96" s="912"/>
      <c r="AM96" s="912"/>
      <c r="AN96" s="912"/>
    </row>
    <row r="97" spans="1:8" ht="12.75" hidden="1">
      <c r="A97" s="252"/>
      <c r="B97" s="252"/>
      <c r="C97" s="252"/>
      <c r="D97" s="252"/>
      <c r="E97" s="252"/>
      <c r="F97" s="252"/>
      <c r="G97" s="252"/>
      <c r="H97" s="252"/>
    </row>
    <row r="98" spans="1:9" ht="12.75" hidden="1">
      <c r="A98" s="892" t="s">
        <v>494</v>
      </c>
      <c r="B98" s="892"/>
      <c r="C98" s="395" t="s">
        <v>466</v>
      </c>
      <c r="D98" s="879" t="s">
        <v>464</v>
      </c>
      <c r="E98" s="1259" t="s">
        <v>466</v>
      </c>
      <c r="F98" s="1261"/>
      <c r="I98" s="852" t="s">
        <v>473</v>
      </c>
    </row>
    <row r="99" spans="1:9" ht="12.75" hidden="1">
      <c r="A99" s="428" t="s">
        <v>492</v>
      </c>
      <c r="B99" s="738"/>
      <c r="C99" s="897" t="s">
        <v>471</v>
      </c>
      <c r="D99" s="880" t="s">
        <v>465</v>
      </c>
      <c r="E99" s="895" t="s">
        <v>472</v>
      </c>
      <c r="F99" s="897" t="s">
        <v>209</v>
      </c>
      <c r="I99" s="252"/>
    </row>
    <row r="100" spans="1:40" ht="18" hidden="1">
      <c r="A100" s="893" t="str">
        <f>$C$38</f>
        <v>Inhaber / Meister</v>
      </c>
      <c r="B100" s="893"/>
      <c r="C100" s="903">
        <f>$E$48*$E$51</f>
        <v>0</v>
      </c>
      <c r="D100" s="919">
        <f>$F49</f>
        <v>0.3</v>
      </c>
      <c r="E100" s="902">
        <f>$C100*D100</f>
        <v>0</v>
      </c>
      <c r="F100" s="903">
        <f>$C100-E100</f>
        <v>0</v>
      </c>
      <c r="I100" s="425"/>
      <c r="J100" s="883" t="s">
        <v>468</v>
      </c>
      <c r="K100" s="883"/>
      <c r="L100" s="942" t="s">
        <v>446</v>
      </c>
      <c r="M100" s="884">
        <f>$J$32</f>
        <v>0</v>
      </c>
      <c r="N100" s="942" t="s">
        <v>446</v>
      </c>
      <c r="O100" s="939">
        <f>M100/M101</f>
        <v>0</v>
      </c>
      <c r="P100" s="943" t="s">
        <v>55</v>
      </c>
      <c r="Q100" s="882"/>
      <c r="R100" s="882"/>
      <c r="Y100" s="914"/>
      <c r="Z100" s="910"/>
      <c r="AA100" s="910"/>
      <c r="AB100" s="910"/>
      <c r="AC100" s="910"/>
      <c r="AD100" s="910"/>
      <c r="AE100" s="910"/>
      <c r="AF100" s="910"/>
      <c r="AG100" s="910"/>
      <c r="AH100" s="912"/>
      <c r="AI100" s="912"/>
      <c r="AJ100" s="912"/>
      <c r="AK100" s="912"/>
      <c r="AL100" s="912"/>
      <c r="AM100" s="912"/>
      <c r="AN100" s="912"/>
    </row>
    <row r="101" spans="1:18" ht="12.75" hidden="1">
      <c r="A101" s="893" t="str">
        <f>$G$38</f>
        <v>Gesellen</v>
      </c>
      <c r="B101" s="893"/>
      <c r="C101" s="903">
        <f>$I$48*$I$51</f>
        <v>0</v>
      </c>
      <c r="D101" s="919">
        <f>J49</f>
        <v>0.1</v>
      </c>
      <c r="E101" s="902">
        <f>$C101*D101</f>
        <v>0</v>
      </c>
      <c r="F101" s="903">
        <f>$C101-E101</f>
        <v>0</v>
      </c>
      <c r="I101" s="738"/>
      <c r="J101" s="883" t="s">
        <v>442</v>
      </c>
      <c r="K101" s="883"/>
      <c r="L101" s="946"/>
      <c r="M101" s="877">
        <f>E53</f>
        <v>10</v>
      </c>
      <c r="N101" s="946"/>
      <c r="O101" s="947"/>
      <c r="P101" s="948"/>
      <c r="Q101" s="252"/>
      <c r="R101" s="252"/>
    </row>
    <row r="102" spans="1:6" ht="12.75" hidden="1">
      <c r="A102" s="894" t="str">
        <f>$K$38</f>
        <v>Auszubildende</v>
      </c>
      <c r="B102" s="894"/>
      <c r="C102" s="905">
        <f>$M$48*$M$51</f>
        <v>20</v>
      </c>
      <c r="D102" s="920">
        <f>N49</f>
        <v>0.5</v>
      </c>
      <c r="E102" s="904">
        <f>$C102*D102</f>
        <v>10</v>
      </c>
      <c r="F102" s="905">
        <f>$C102-E102</f>
        <v>10</v>
      </c>
    </row>
    <row r="103" spans="1:40" ht="18" hidden="1">
      <c r="A103" s="738" t="s">
        <v>445</v>
      </c>
      <c r="B103" s="297"/>
      <c r="C103" s="880"/>
      <c r="D103" s="970">
        <f>(E100+E101+E102)/(C100+C101+C102)</f>
        <v>0.5</v>
      </c>
      <c r="E103" s="880"/>
      <c r="F103" s="906">
        <f>F100+F101+F102</f>
        <v>10</v>
      </c>
      <c r="Y103" s="914"/>
      <c r="Z103" s="910"/>
      <c r="AA103" s="910"/>
      <c r="AB103" s="910"/>
      <c r="AC103" s="910"/>
      <c r="AD103" s="910"/>
      <c r="AE103" s="910"/>
      <c r="AF103" s="910"/>
      <c r="AG103" s="910"/>
      <c r="AH103" s="912"/>
      <c r="AI103" s="912"/>
      <c r="AJ103" s="912"/>
      <c r="AK103" s="912"/>
      <c r="AL103" s="912"/>
      <c r="AM103" s="912"/>
      <c r="AN103" s="912"/>
    </row>
    <row r="104" spans="1:7" ht="12.75" hidden="1">
      <c r="A104" s="252"/>
      <c r="B104" s="252"/>
      <c r="C104" s="252"/>
      <c r="E104" s="252"/>
      <c r="F104" s="252"/>
      <c r="G104" s="252"/>
    </row>
    <row r="105" spans="1:40" ht="18" hidden="1">
      <c r="A105" s="252"/>
      <c r="B105" s="252"/>
      <c r="C105" s="252"/>
      <c r="E105" s="252"/>
      <c r="F105" s="252"/>
      <c r="G105" s="252"/>
      <c r="H105" s="252"/>
      <c r="I105" s="252"/>
      <c r="Y105" s="914"/>
      <c r="Z105" s="910"/>
      <c r="AA105" s="910"/>
      <c r="AB105" s="910"/>
      <c r="AC105" s="910"/>
      <c r="AD105" s="910"/>
      <c r="AE105" s="910"/>
      <c r="AF105" s="910"/>
      <c r="AG105" s="910"/>
      <c r="AH105" s="912"/>
      <c r="AI105" s="912"/>
      <c r="AJ105" s="912"/>
      <c r="AK105" s="912"/>
      <c r="AL105" s="912"/>
      <c r="AM105" s="912"/>
      <c r="AN105" s="912"/>
    </row>
    <row r="106" spans="1:9" ht="12.75" hidden="1">
      <c r="A106" s="892" t="s">
        <v>474</v>
      </c>
      <c r="B106" s="853"/>
      <c r="C106" s="1259" t="s">
        <v>469</v>
      </c>
      <c r="D106" s="1260"/>
      <c r="E106" s="1260"/>
      <c r="F106" s="1211"/>
      <c r="G106" s="1212"/>
      <c r="H106" s="252"/>
      <c r="I106" s="252"/>
    </row>
    <row r="107" spans="1:9" ht="12.75" hidden="1">
      <c r="A107" s="457"/>
      <c r="B107" s="457"/>
      <c r="C107" s="738"/>
      <c r="D107" s="297"/>
      <c r="E107" s="252"/>
      <c r="F107" s="252"/>
      <c r="G107" s="917"/>
      <c r="H107" s="252"/>
      <c r="I107" s="252"/>
    </row>
    <row r="108" spans="1:40" ht="14.25" customHeight="1" hidden="1">
      <c r="A108" s="853"/>
      <c r="B108" s="457"/>
      <c r="C108" s="901" t="s">
        <v>461</v>
      </c>
      <c r="D108" s="967" t="s">
        <v>497</v>
      </c>
      <c r="E108" s="1259" t="s">
        <v>466</v>
      </c>
      <c r="F108" s="1076"/>
      <c r="G108" s="1192"/>
      <c r="J108" s="252"/>
      <c r="Y108" s="914"/>
      <c r="Z108" s="910"/>
      <c r="AA108" s="910"/>
      <c r="AB108" s="910"/>
      <c r="AC108" s="910"/>
      <c r="AD108" s="910"/>
      <c r="AE108" s="910"/>
      <c r="AF108" s="910"/>
      <c r="AG108" s="910"/>
      <c r="AH108" s="912"/>
      <c r="AI108" s="912"/>
      <c r="AJ108" s="912"/>
      <c r="AK108" s="912"/>
      <c r="AL108" s="912"/>
      <c r="AM108" s="912"/>
      <c r="AN108" s="912"/>
    </row>
    <row r="109" spans="1:40" ht="14.25" customHeight="1" hidden="1">
      <c r="A109" s="457"/>
      <c r="B109" s="457"/>
      <c r="C109" s="901"/>
      <c r="D109" s="945" t="s">
        <v>498</v>
      </c>
      <c r="E109" s="968" t="s">
        <v>495</v>
      </c>
      <c r="F109" s="938"/>
      <c r="G109" s="439"/>
      <c r="I109" s="852" t="s">
        <v>476</v>
      </c>
      <c r="J109" s="252"/>
      <c r="Y109" s="914"/>
      <c r="Z109" s="910"/>
      <c r="AA109" s="910"/>
      <c r="AB109" s="910"/>
      <c r="AC109" s="910"/>
      <c r="AD109" s="910"/>
      <c r="AE109" s="910"/>
      <c r="AF109" s="910"/>
      <c r="AG109" s="910"/>
      <c r="AH109" s="912"/>
      <c r="AI109" s="912"/>
      <c r="AJ109" s="912"/>
      <c r="AK109" s="912"/>
      <c r="AL109" s="912"/>
      <c r="AM109" s="912"/>
      <c r="AN109" s="912"/>
    </row>
    <row r="110" spans="1:41" s="429" customFormat="1" ht="11.25" customHeight="1" hidden="1">
      <c r="A110" s="900"/>
      <c r="B110" s="900"/>
      <c r="C110" s="897" t="s">
        <v>467</v>
      </c>
      <c r="D110" s="969" t="s">
        <v>98</v>
      </c>
      <c r="E110" s="897" t="s">
        <v>496</v>
      </c>
      <c r="F110" s="426" t="s">
        <v>472</v>
      </c>
      <c r="G110" s="896" t="s">
        <v>209</v>
      </c>
      <c r="I110" s="862"/>
      <c r="J110" s="862"/>
      <c r="K110" s="862"/>
      <c r="L110" s="863"/>
      <c r="M110" s="209"/>
      <c r="N110" s="209"/>
      <c r="O110" s="209"/>
      <c r="P110" s="209"/>
      <c r="Q110" s="209"/>
      <c r="R110" s="209"/>
      <c r="Y110" s="209"/>
      <c r="Z110" s="209"/>
      <c r="AA110" s="209"/>
      <c r="AB110" s="209"/>
      <c r="AC110" s="209"/>
      <c r="AD110" s="209"/>
      <c r="AE110" s="209"/>
      <c r="AF110" s="209"/>
      <c r="AG110" s="209"/>
      <c r="AH110" s="209"/>
      <c r="AI110" s="209"/>
      <c r="AJ110" s="209"/>
      <c r="AK110" s="209"/>
      <c r="AL110" s="209"/>
      <c r="AM110" s="209"/>
      <c r="AN110" s="209"/>
      <c r="AO110" s="209"/>
    </row>
    <row r="111" spans="1:16" ht="12.75" hidden="1">
      <c r="A111" s="893" t="str">
        <f>$C$38</f>
        <v>Inhaber / Meister</v>
      </c>
      <c r="B111" s="893"/>
      <c r="C111" s="903">
        <f>$E$48*$E$51</f>
        <v>0</v>
      </c>
      <c r="D111" s="921">
        <v>0.1</v>
      </c>
      <c r="E111" s="922">
        <f>$D100*(1-D111)</f>
        <v>0.27</v>
      </c>
      <c r="F111" s="903">
        <f>C111*E111</f>
        <v>0</v>
      </c>
      <c r="G111" s="909">
        <f>C111-F111</f>
        <v>0</v>
      </c>
      <c r="I111" s="425"/>
      <c r="J111" s="883" t="s">
        <v>448</v>
      </c>
      <c r="K111" s="883"/>
      <c r="L111" s="942" t="s">
        <v>446</v>
      </c>
      <c r="M111" s="884">
        <f>$J$32</f>
        <v>0</v>
      </c>
      <c r="N111" s="942" t="s">
        <v>446</v>
      </c>
      <c r="O111" s="939">
        <f>M111/M112</f>
        <v>0</v>
      </c>
      <c r="P111" s="941" t="s">
        <v>55</v>
      </c>
    </row>
    <row r="112" spans="1:40" ht="18" hidden="1">
      <c r="A112" s="893" t="str">
        <f>$G$38</f>
        <v>Gesellen</v>
      </c>
      <c r="B112" s="893"/>
      <c r="C112" s="903">
        <f>$I$48*$I$51</f>
        <v>0</v>
      </c>
      <c r="D112" s="921">
        <v>0.1</v>
      </c>
      <c r="E112" s="922">
        <f>$D101*(1-D112)</f>
        <v>0.09000000000000001</v>
      </c>
      <c r="F112" s="903">
        <f>C112*E112</f>
        <v>0</v>
      </c>
      <c r="G112" s="909">
        <f>C112-F112</f>
        <v>0</v>
      </c>
      <c r="I112" s="738"/>
      <c r="J112" s="883" t="s">
        <v>442</v>
      </c>
      <c r="K112" s="883"/>
      <c r="L112" s="946"/>
      <c r="M112" s="877">
        <f>G114</f>
        <v>13</v>
      </c>
      <c r="N112" s="946"/>
      <c r="O112" s="947"/>
      <c r="P112" s="966"/>
      <c r="U112" s="451"/>
      <c r="Y112" s="914"/>
      <c r="Z112" s="910"/>
      <c r="AA112" s="910"/>
      <c r="AB112" s="910"/>
      <c r="AC112" s="910"/>
      <c r="AD112" s="910"/>
      <c r="AE112" s="910"/>
      <c r="AF112" s="910"/>
      <c r="AG112" s="910"/>
      <c r="AH112" s="912"/>
      <c r="AI112" s="912"/>
      <c r="AJ112" s="912"/>
      <c r="AK112" s="912"/>
      <c r="AL112" s="912"/>
      <c r="AM112" s="912"/>
      <c r="AN112" s="912"/>
    </row>
    <row r="113" spans="1:21" ht="12.75" hidden="1">
      <c r="A113" s="894" t="str">
        <f>$K$38</f>
        <v>Auszubildende</v>
      </c>
      <c r="B113" s="894"/>
      <c r="C113" s="905">
        <f>$M$48*$M$51</f>
        <v>20</v>
      </c>
      <c r="D113" s="921">
        <v>0.3</v>
      </c>
      <c r="E113" s="923">
        <f>$D102*(1-D113)</f>
        <v>0.35</v>
      </c>
      <c r="F113" s="905">
        <f>C113*E113</f>
        <v>7</v>
      </c>
      <c r="G113" s="905">
        <f>C113-F113</f>
        <v>13</v>
      </c>
      <c r="I113" s="252"/>
      <c r="J113" s="252"/>
      <c r="K113" s="252"/>
      <c r="L113" s="252"/>
      <c r="U113" s="451"/>
    </row>
    <row r="114" spans="1:21" ht="12.75" hidden="1">
      <c r="A114" s="738" t="s">
        <v>445</v>
      </c>
      <c r="B114" s="297"/>
      <c r="C114" s="907"/>
      <c r="D114" s="289"/>
      <c r="E114" s="970">
        <f>(F111+F112+F113)/(C111+C112+C113)</f>
        <v>0.35</v>
      </c>
      <c r="F114" s="908"/>
      <c r="G114" s="906">
        <f>G111+G112+G113</f>
        <v>13</v>
      </c>
      <c r="I114" s="252"/>
      <c r="J114" s="252"/>
      <c r="K114" s="252"/>
      <c r="L114" s="252"/>
      <c r="U114" s="451"/>
    </row>
    <row r="115" spans="1:40" ht="18" hidden="1">
      <c r="A115" s="252"/>
      <c r="B115" s="252"/>
      <c r="F115" s="252"/>
      <c r="G115" s="252"/>
      <c r="I115" s="252"/>
      <c r="J115" s="252"/>
      <c r="U115" s="451"/>
      <c r="Y115" s="914"/>
      <c r="Z115" s="910"/>
      <c r="AA115" s="910"/>
      <c r="AB115" s="910"/>
      <c r="AC115" s="910"/>
      <c r="AD115" s="910"/>
      <c r="AE115" s="910"/>
      <c r="AF115" s="910"/>
      <c r="AG115" s="910"/>
      <c r="AH115" s="912"/>
      <c r="AI115" s="912"/>
      <c r="AJ115" s="912"/>
      <c r="AK115" s="912"/>
      <c r="AL115" s="912"/>
      <c r="AM115" s="912"/>
      <c r="AN115" s="912"/>
    </row>
    <row r="116" spans="1:21" ht="12.75" hidden="1">
      <c r="A116" s="892" t="s">
        <v>475</v>
      </c>
      <c r="B116" s="853"/>
      <c r="C116" s="1259" t="s">
        <v>469</v>
      </c>
      <c r="D116" s="1260"/>
      <c r="E116" s="1260"/>
      <c r="F116" s="1211"/>
      <c r="G116" s="1212"/>
      <c r="I116" s="252"/>
      <c r="J116" s="252"/>
      <c r="U116" s="252"/>
    </row>
    <row r="117" spans="1:21" ht="12.75" hidden="1">
      <c r="A117" s="457"/>
      <c r="B117" s="457"/>
      <c r="C117" s="738"/>
      <c r="D117" s="297"/>
      <c r="E117" s="252"/>
      <c r="F117" s="252"/>
      <c r="G117" s="917"/>
      <c r="I117" s="252"/>
      <c r="J117" s="252"/>
      <c r="U117" s="252"/>
    </row>
    <row r="118" spans="1:40" ht="18" hidden="1">
      <c r="A118" s="853"/>
      <c r="B118" s="457"/>
      <c r="C118" s="901" t="s">
        <v>461</v>
      </c>
      <c r="D118" s="967" t="s">
        <v>497</v>
      </c>
      <c r="E118" s="1259" t="s">
        <v>466</v>
      </c>
      <c r="F118" s="1076"/>
      <c r="G118" s="1192"/>
      <c r="I118" s="852" t="s">
        <v>477</v>
      </c>
      <c r="J118" s="252"/>
      <c r="U118" s="252"/>
      <c r="Y118" s="914"/>
      <c r="Z118" s="910"/>
      <c r="AA118" s="910"/>
      <c r="AB118" s="910"/>
      <c r="AC118" s="910"/>
      <c r="AD118" s="910"/>
      <c r="AE118" s="910"/>
      <c r="AF118" s="910"/>
      <c r="AG118" s="910"/>
      <c r="AH118" s="912"/>
      <c r="AI118" s="912"/>
      <c r="AJ118" s="912"/>
      <c r="AK118" s="912"/>
      <c r="AL118" s="912"/>
      <c r="AM118" s="912"/>
      <c r="AN118" s="912"/>
    </row>
    <row r="119" spans="1:21" ht="12.75" hidden="1">
      <c r="A119" s="457"/>
      <c r="B119" s="457"/>
      <c r="C119" s="901"/>
      <c r="D119" s="945" t="s">
        <v>498</v>
      </c>
      <c r="E119" s="968" t="s">
        <v>495</v>
      </c>
      <c r="F119" s="938"/>
      <c r="G119" s="439"/>
      <c r="I119" s="862"/>
      <c r="J119" s="862"/>
      <c r="K119" s="862"/>
      <c r="L119" s="863"/>
      <c r="U119" s="252"/>
    </row>
    <row r="120" spans="1:21" ht="12.75" hidden="1">
      <c r="A120" s="900"/>
      <c r="B120" s="900"/>
      <c r="C120" s="897" t="s">
        <v>467</v>
      </c>
      <c r="D120" s="969" t="s">
        <v>98</v>
      </c>
      <c r="E120" s="897" t="s">
        <v>496</v>
      </c>
      <c r="F120" s="426" t="s">
        <v>472</v>
      </c>
      <c r="G120" s="896" t="s">
        <v>209</v>
      </c>
      <c r="I120" s="425"/>
      <c r="J120" s="883" t="s">
        <v>448</v>
      </c>
      <c r="K120" s="883"/>
      <c r="L120" s="942" t="s">
        <v>446</v>
      </c>
      <c r="M120" s="884">
        <f>$J$32</f>
        <v>0</v>
      </c>
      <c r="N120" s="942" t="s">
        <v>446</v>
      </c>
      <c r="O120" s="939">
        <f>M120/M121</f>
        <v>0</v>
      </c>
      <c r="P120" s="941" t="s">
        <v>55</v>
      </c>
      <c r="U120" s="252"/>
    </row>
    <row r="121" spans="1:40" ht="18" hidden="1">
      <c r="A121" s="893" t="str">
        <f>$C$38</f>
        <v>Inhaber / Meister</v>
      </c>
      <c r="B121" s="893"/>
      <c r="C121" s="903">
        <f>$E$48*$E$51</f>
        <v>0</v>
      </c>
      <c r="D121" s="921">
        <v>-0.2</v>
      </c>
      <c r="E121" s="922">
        <f>$D100*(1-D121)</f>
        <v>0.36</v>
      </c>
      <c r="F121" s="903">
        <f>C121*E121</f>
        <v>0</v>
      </c>
      <c r="G121" s="909">
        <f>C121-F121</f>
        <v>0</v>
      </c>
      <c r="I121" s="738"/>
      <c r="J121" s="883" t="s">
        <v>442</v>
      </c>
      <c r="K121" s="883"/>
      <c r="L121" s="946"/>
      <c r="M121" s="877">
        <f>G124</f>
        <v>9.399999999999999</v>
      </c>
      <c r="N121" s="946"/>
      <c r="O121" s="947"/>
      <c r="P121" s="966"/>
      <c r="U121" s="252"/>
      <c r="Y121" s="914"/>
      <c r="Z121" s="910"/>
      <c r="AA121" s="910"/>
      <c r="AB121" s="910"/>
      <c r="AC121" s="910"/>
      <c r="AD121" s="910"/>
      <c r="AE121" s="910"/>
      <c r="AF121" s="910"/>
      <c r="AG121" s="910"/>
      <c r="AH121" s="912"/>
      <c r="AI121" s="912"/>
      <c r="AJ121" s="912"/>
      <c r="AK121" s="912"/>
      <c r="AL121" s="912"/>
      <c r="AM121" s="912"/>
      <c r="AN121" s="912"/>
    </row>
    <row r="122" spans="1:21" ht="12.75" hidden="1">
      <c r="A122" s="893" t="str">
        <f>$G$38</f>
        <v>Gesellen</v>
      </c>
      <c r="B122" s="893"/>
      <c r="C122" s="903">
        <f>$I$48*$I$51</f>
        <v>0</v>
      </c>
      <c r="D122" s="921">
        <v>-0.15</v>
      </c>
      <c r="E122" s="922">
        <f>$D101*(1-D122)</f>
        <v>0.11499999999999999</v>
      </c>
      <c r="F122" s="903">
        <f>C122*E122</f>
        <v>0</v>
      </c>
      <c r="G122" s="909">
        <f>C122-F122</f>
        <v>0</v>
      </c>
      <c r="H122" s="252"/>
      <c r="I122" s="252"/>
      <c r="J122" s="252"/>
      <c r="K122" s="252"/>
      <c r="U122" s="252"/>
    </row>
    <row r="123" spans="1:21" ht="12.75" hidden="1">
      <c r="A123" s="894" t="str">
        <f>$K$38</f>
        <v>Auszubildende</v>
      </c>
      <c r="B123" s="894"/>
      <c r="C123" s="905">
        <f>$M$48*$M$51</f>
        <v>20</v>
      </c>
      <c r="D123" s="921">
        <v>-0.06</v>
      </c>
      <c r="E123" s="923">
        <f>$D102*(1-D123)</f>
        <v>0.53</v>
      </c>
      <c r="F123" s="905">
        <f>C123*E123</f>
        <v>10.600000000000001</v>
      </c>
      <c r="G123" s="905">
        <f>C123-F123</f>
        <v>9.399999999999999</v>
      </c>
      <c r="H123" s="252"/>
      <c r="I123" s="252"/>
      <c r="J123" s="252"/>
      <c r="K123" s="252"/>
      <c r="U123" s="252"/>
    </row>
    <row r="124" spans="1:40" ht="18" hidden="1">
      <c r="A124" s="738" t="s">
        <v>445</v>
      </c>
      <c r="B124" s="297"/>
      <c r="C124" s="907"/>
      <c r="D124" s="289"/>
      <c r="E124" s="970">
        <f>(F121+F122+F123)/(C121+C122+C123)</f>
        <v>0.53</v>
      </c>
      <c r="F124" s="908"/>
      <c r="G124" s="906">
        <f>G121+G122+G123</f>
        <v>9.399999999999999</v>
      </c>
      <c r="H124" s="252"/>
      <c r="I124" s="252"/>
      <c r="U124" s="252"/>
      <c r="Y124" s="914"/>
      <c r="Z124" s="910"/>
      <c r="AA124" s="910"/>
      <c r="AB124" s="910"/>
      <c r="AC124" s="910"/>
      <c r="AD124" s="910"/>
      <c r="AE124" s="910"/>
      <c r="AF124" s="910"/>
      <c r="AG124" s="910"/>
      <c r="AH124" s="912"/>
      <c r="AI124" s="912"/>
      <c r="AJ124" s="912"/>
      <c r="AK124" s="912"/>
      <c r="AL124" s="912"/>
      <c r="AM124" s="912"/>
      <c r="AN124" s="912"/>
    </row>
    <row r="125" spans="1:32" ht="18" hidden="1">
      <c r="A125" s="252"/>
      <c r="B125" s="252"/>
      <c r="C125" s="252"/>
      <c r="D125" s="252"/>
      <c r="E125" s="254"/>
      <c r="F125" s="252"/>
      <c r="G125" s="252"/>
      <c r="H125" s="252"/>
      <c r="I125" s="252"/>
      <c r="U125" s="252"/>
      <c r="Y125" s="914"/>
      <c r="Z125" s="910"/>
      <c r="AA125" s="910"/>
      <c r="AB125" s="910"/>
      <c r="AC125" s="910"/>
      <c r="AD125" s="910"/>
      <c r="AE125" s="910"/>
      <c r="AF125" s="910"/>
    </row>
    <row r="126" spans="1:32" ht="18" hidden="1">
      <c r="A126" s="252"/>
      <c r="B126" s="252"/>
      <c r="C126" s="252"/>
      <c r="D126" s="252"/>
      <c r="E126" s="254"/>
      <c r="F126" s="252"/>
      <c r="G126" s="252"/>
      <c r="H126" s="252"/>
      <c r="I126" s="252"/>
      <c r="U126" s="252"/>
      <c r="Y126" s="914"/>
      <c r="Z126" s="910"/>
      <c r="AA126" s="910"/>
      <c r="AB126" s="910"/>
      <c r="AC126" s="910"/>
      <c r="AD126" s="910"/>
      <c r="AE126" s="910"/>
      <c r="AF126" s="910"/>
    </row>
    <row r="127" spans="1:32" ht="18" hidden="1">
      <c r="A127" s="852" t="s">
        <v>493</v>
      </c>
      <c r="B127" s="252"/>
      <c r="C127" s="252"/>
      <c r="D127" s="252"/>
      <c r="E127" s="254"/>
      <c r="F127" s="252"/>
      <c r="G127" s="252"/>
      <c r="H127" s="252"/>
      <c r="I127" s="252"/>
      <c r="U127" s="252"/>
      <c r="Y127" s="914"/>
      <c r="Z127" s="910"/>
      <c r="AA127" s="910"/>
      <c r="AB127" s="910"/>
      <c r="AC127" s="910"/>
      <c r="AD127" s="910"/>
      <c r="AE127" s="910"/>
      <c r="AF127" s="910"/>
    </row>
    <row r="128" spans="1:40" ht="18" hidden="1">
      <c r="A128" s="252"/>
      <c r="B128" s="252"/>
      <c r="C128" s="252"/>
      <c r="D128" s="252"/>
      <c r="E128" s="254"/>
      <c r="F128" s="252"/>
      <c r="G128" s="252"/>
      <c r="H128" s="252"/>
      <c r="I128" s="252"/>
      <c r="U128" s="252"/>
      <c r="Y128" s="914"/>
      <c r="Z128" s="910"/>
      <c r="AA128" s="910"/>
      <c r="AB128" s="910"/>
      <c r="AC128" s="910"/>
      <c r="AD128" s="910"/>
      <c r="AE128" s="910"/>
      <c r="AF128" s="910"/>
      <c r="AG128" s="910"/>
      <c r="AH128" s="910"/>
      <c r="AI128" s="910"/>
      <c r="AJ128" s="910"/>
      <c r="AK128" s="910"/>
      <c r="AL128" s="910"/>
      <c r="AM128" s="910"/>
      <c r="AN128" s="910"/>
    </row>
    <row r="129" spans="1:40" ht="18" hidden="1">
      <c r="A129" s="853" t="s">
        <v>506</v>
      </c>
      <c r="B129" s="406"/>
      <c r="C129" s="406" t="s">
        <v>500</v>
      </c>
      <c r="D129" s="406" t="s">
        <v>502</v>
      </c>
      <c r="E129" s="899" t="s">
        <v>501</v>
      </c>
      <c r="F129" s="252"/>
      <c r="G129" s="252"/>
      <c r="H129" s="252"/>
      <c r="I129" s="252"/>
      <c r="J129" s="252"/>
      <c r="K129" s="252"/>
      <c r="L129" s="252"/>
      <c r="M129" s="252"/>
      <c r="N129" s="252"/>
      <c r="O129" s="252"/>
      <c r="P129" s="252"/>
      <c r="Q129" s="252"/>
      <c r="R129" s="252"/>
      <c r="S129" s="252"/>
      <c r="T129" s="252"/>
      <c r="U129" s="252"/>
      <c r="Y129" s="914"/>
      <c r="Z129" s="910"/>
      <c r="AA129" s="910"/>
      <c r="AB129" s="910"/>
      <c r="AC129" s="910"/>
      <c r="AD129" s="910"/>
      <c r="AE129" s="910"/>
      <c r="AF129" s="910"/>
      <c r="AG129" s="910"/>
      <c r="AH129" s="910"/>
      <c r="AI129" s="910"/>
      <c r="AJ129" s="910"/>
      <c r="AK129" s="910"/>
      <c r="AL129" s="910"/>
      <c r="AM129" s="910"/>
      <c r="AN129" s="910"/>
    </row>
    <row r="130" spans="1:40" ht="18" hidden="1">
      <c r="A130" s="457" t="s">
        <v>503</v>
      </c>
      <c r="B130" s="252"/>
      <c r="C130" s="971">
        <f>O100</f>
        <v>0</v>
      </c>
      <c r="D130" s="972">
        <f>J91</f>
        <v>0</v>
      </c>
      <c r="E130" s="973">
        <f>L91</f>
        <v>0</v>
      </c>
      <c r="F130" s="252"/>
      <c r="G130" s="252"/>
      <c r="H130" s="252"/>
      <c r="I130" s="252"/>
      <c r="J130" s="252"/>
      <c r="K130" s="252"/>
      <c r="L130" s="252"/>
      <c r="M130" s="252"/>
      <c r="N130" s="252"/>
      <c r="O130" s="252"/>
      <c r="P130" s="252"/>
      <c r="Q130" s="252"/>
      <c r="R130" s="252"/>
      <c r="S130" s="252"/>
      <c r="T130" s="252"/>
      <c r="U130" s="252"/>
      <c r="Y130" s="914"/>
      <c r="Z130" s="910"/>
      <c r="AA130" s="910"/>
      <c r="AB130" s="910"/>
      <c r="AC130" s="910"/>
      <c r="AD130" s="910"/>
      <c r="AE130" s="910"/>
      <c r="AF130" s="910"/>
      <c r="AG130" s="910"/>
      <c r="AH130" s="910"/>
      <c r="AI130" s="910"/>
      <c r="AJ130" s="910"/>
      <c r="AK130" s="910"/>
      <c r="AL130" s="910"/>
      <c r="AM130" s="910"/>
      <c r="AN130" s="910"/>
    </row>
    <row r="131" spans="1:40" ht="18" hidden="1">
      <c r="A131" s="457" t="s">
        <v>504</v>
      </c>
      <c r="B131" s="252"/>
      <c r="C131" s="974">
        <f>O111</f>
        <v>0</v>
      </c>
      <c r="D131" s="971">
        <f>H91/M112</f>
        <v>0</v>
      </c>
      <c r="E131" s="973">
        <f>K91/M121</f>
        <v>0</v>
      </c>
      <c r="F131" s="252"/>
      <c r="G131" s="252"/>
      <c r="H131" s="252"/>
      <c r="I131" s="252"/>
      <c r="J131" s="252"/>
      <c r="K131" s="252"/>
      <c r="L131" s="252"/>
      <c r="M131" s="252"/>
      <c r="N131" s="252"/>
      <c r="O131" s="252"/>
      <c r="P131" s="252"/>
      <c r="Q131" s="252"/>
      <c r="R131" s="252"/>
      <c r="S131" s="252"/>
      <c r="T131" s="252"/>
      <c r="U131" s="252"/>
      <c r="Y131" s="914"/>
      <c r="Z131" s="910"/>
      <c r="AA131" s="910"/>
      <c r="AB131" s="910"/>
      <c r="AC131" s="910"/>
      <c r="AD131" s="910"/>
      <c r="AE131" s="910"/>
      <c r="AF131" s="910"/>
      <c r="AG131" s="910"/>
      <c r="AH131" s="910"/>
      <c r="AI131" s="910"/>
      <c r="AJ131" s="910"/>
      <c r="AK131" s="910"/>
      <c r="AL131" s="910"/>
      <c r="AM131" s="910"/>
      <c r="AN131" s="910"/>
    </row>
    <row r="132" spans="1:32" ht="18" hidden="1">
      <c r="A132" s="738" t="s">
        <v>505</v>
      </c>
      <c r="B132" s="297"/>
      <c r="C132" s="975">
        <f>O120</f>
        <v>0</v>
      </c>
      <c r="D132" s="975">
        <f>H91/M121</f>
        <v>0</v>
      </c>
      <c r="E132" s="976">
        <f>K91/M121</f>
        <v>0</v>
      </c>
      <c r="F132" s="252"/>
      <c r="G132" s="252"/>
      <c r="H132" s="252"/>
      <c r="I132" s="252"/>
      <c r="J132" s="252"/>
      <c r="K132" s="252"/>
      <c r="L132" s="252"/>
      <c r="M132" s="252"/>
      <c r="N132" s="252"/>
      <c r="O132" s="252"/>
      <c r="P132" s="252"/>
      <c r="Q132" s="252"/>
      <c r="R132" s="252"/>
      <c r="S132" s="252"/>
      <c r="T132" s="252"/>
      <c r="U132" s="252"/>
      <c r="Y132" s="914"/>
      <c r="Z132" s="910"/>
      <c r="AA132" s="910"/>
      <c r="AB132" s="910"/>
      <c r="AC132" s="910"/>
      <c r="AD132" s="910"/>
      <c r="AE132" s="910"/>
      <c r="AF132" s="910"/>
    </row>
    <row r="133" spans="1:21" ht="12.75" hidden="1">
      <c r="A133" s="252"/>
      <c r="B133" s="252"/>
      <c r="C133" s="252"/>
      <c r="D133" s="252"/>
      <c r="E133" s="252"/>
      <c r="F133" s="252"/>
      <c r="G133" s="252"/>
      <c r="H133" s="252"/>
      <c r="I133" s="252"/>
      <c r="J133" s="252"/>
      <c r="K133" s="252"/>
      <c r="L133" s="252"/>
      <c r="M133" s="252"/>
      <c r="N133" s="252"/>
      <c r="O133" s="252"/>
      <c r="P133" s="252"/>
      <c r="Q133" s="252"/>
      <c r="R133" s="252"/>
      <c r="S133" s="252"/>
      <c r="T133" s="252"/>
      <c r="U133" s="252"/>
    </row>
    <row r="134" spans="1:21" ht="12.75" hidden="1">
      <c r="A134" s="252"/>
      <c r="B134" s="252"/>
      <c r="C134" s="252"/>
      <c r="D134" s="252"/>
      <c r="E134" s="252"/>
      <c r="F134" s="252"/>
      <c r="G134" s="252"/>
      <c r="H134" s="252"/>
      <c r="I134" s="252"/>
      <c r="J134" s="252"/>
      <c r="K134" s="252"/>
      <c r="L134" s="252"/>
      <c r="M134" s="252"/>
      <c r="N134" s="252"/>
      <c r="O134" s="252"/>
      <c r="P134" s="252"/>
      <c r="Q134" s="252"/>
      <c r="R134" s="252"/>
      <c r="S134" s="252"/>
      <c r="T134" s="252"/>
      <c r="U134" s="252"/>
    </row>
    <row r="135" spans="1:21" ht="12.75">
      <c r="A135" s="252"/>
      <c r="B135" s="252"/>
      <c r="C135" s="252"/>
      <c r="D135" s="252"/>
      <c r="E135" s="252"/>
      <c r="F135" s="252"/>
      <c r="G135" s="252"/>
      <c r="H135" s="252"/>
      <c r="I135" s="252"/>
      <c r="J135" s="252"/>
      <c r="K135" s="252"/>
      <c r="L135" s="252"/>
      <c r="M135" s="252"/>
      <c r="N135" s="252"/>
      <c r="O135" s="252"/>
      <c r="P135" s="252"/>
      <c r="Q135" s="252"/>
      <c r="R135" s="252"/>
      <c r="S135" s="252"/>
      <c r="T135" s="252"/>
      <c r="U135" s="252"/>
    </row>
    <row r="136" spans="1:21" ht="12.75">
      <c r="A136" s="252"/>
      <c r="B136" s="252"/>
      <c r="C136" s="252"/>
      <c r="D136" s="252"/>
      <c r="E136" s="252"/>
      <c r="F136" s="252"/>
      <c r="G136" s="252"/>
      <c r="H136" s="252"/>
      <c r="I136" s="252"/>
      <c r="J136" s="252"/>
      <c r="K136" s="252"/>
      <c r="L136" s="252"/>
      <c r="M136" s="252"/>
      <c r="N136" s="252"/>
      <c r="O136" s="252"/>
      <c r="P136" s="252"/>
      <c r="Q136" s="252"/>
      <c r="R136" s="252"/>
      <c r="S136" s="252"/>
      <c r="T136" s="252"/>
      <c r="U136" s="252"/>
    </row>
    <row r="137" spans="1:21" ht="12.75">
      <c r="A137" s="252"/>
      <c r="B137" s="252"/>
      <c r="C137" s="252"/>
      <c r="D137" s="252"/>
      <c r="E137" s="252"/>
      <c r="F137" s="252"/>
      <c r="G137" s="252"/>
      <c r="H137" s="252"/>
      <c r="I137" s="252"/>
      <c r="J137" s="252"/>
      <c r="K137" s="252"/>
      <c r="L137" s="252"/>
      <c r="M137" s="252"/>
      <c r="N137" s="252"/>
      <c r="O137" s="252"/>
      <c r="P137" s="252"/>
      <c r="Q137" s="252"/>
      <c r="R137" s="252"/>
      <c r="S137" s="252"/>
      <c r="T137" s="252"/>
      <c r="U137" s="252"/>
    </row>
    <row r="138" spans="1:21" ht="12.75">
      <c r="A138" s="252"/>
      <c r="B138" s="252"/>
      <c r="C138" s="252"/>
      <c r="D138" s="252"/>
      <c r="E138" s="252"/>
      <c r="F138" s="252"/>
      <c r="G138" s="252"/>
      <c r="H138" s="252"/>
      <c r="I138" s="252"/>
      <c r="J138" s="252"/>
      <c r="K138" s="252"/>
      <c r="L138" s="252"/>
      <c r="M138" s="252"/>
      <c r="N138" s="252"/>
      <c r="O138" s="252"/>
      <c r="P138" s="252"/>
      <c r="Q138" s="252"/>
      <c r="R138" s="252"/>
      <c r="S138" s="252"/>
      <c r="T138" s="252"/>
      <c r="U138" s="252"/>
    </row>
    <row r="139" spans="1:21" ht="12.75">
      <c r="A139" s="252"/>
      <c r="B139" s="252"/>
      <c r="C139" s="252"/>
      <c r="D139" s="252"/>
      <c r="E139" s="252"/>
      <c r="F139" s="252"/>
      <c r="G139" s="252"/>
      <c r="H139" s="252"/>
      <c r="I139" s="252"/>
      <c r="J139" s="252"/>
      <c r="K139" s="252"/>
      <c r="L139" s="252"/>
      <c r="M139" s="252"/>
      <c r="N139" s="252"/>
      <c r="O139" s="252"/>
      <c r="P139" s="252"/>
      <c r="Q139" s="252"/>
      <c r="R139" s="252"/>
      <c r="S139" s="252"/>
      <c r="T139" s="252"/>
      <c r="U139" s="252"/>
    </row>
    <row r="140" spans="1:21" ht="12.75">
      <c r="A140" s="252"/>
      <c r="B140" s="252"/>
      <c r="C140" s="252"/>
      <c r="D140" s="252"/>
      <c r="E140" s="252"/>
      <c r="F140" s="252"/>
      <c r="G140" s="252"/>
      <c r="H140" s="252"/>
      <c r="I140" s="252"/>
      <c r="J140" s="252"/>
      <c r="K140" s="252"/>
      <c r="L140" s="252"/>
      <c r="M140" s="252"/>
      <c r="N140" s="252"/>
      <c r="O140" s="252"/>
      <c r="P140" s="252"/>
      <c r="Q140" s="252"/>
      <c r="R140" s="252"/>
      <c r="S140" s="252"/>
      <c r="T140" s="252"/>
      <c r="U140" s="252"/>
    </row>
    <row r="141" spans="1:21" ht="12.75">
      <c r="A141" s="252"/>
      <c r="B141" s="252"/>
      <c r="C141" s="252"/>
      <c r="D141" s="252"/>
      <c r="E141" s="252"/>
      <c r="F141" s="252"/>
      <c r="G141" s="252"/>
      <c r="H141" s="252"/>
      <c r="I141" s="252"/>
      <c r="J141" s="252"/>
      <c r="K141" s="252"/>
      <c r="L141" s="252"/>
      <c r="M141" s="252"/>
      <c r="N141" s="252"/>
      <c r="O141" s="252"/>
      <c r="P141" s="252"/>
      <c r="Q141" s="252"/>
      <c r="R141" s="252"/>
      <c r="S141" s="252"/>
      <c r="T141" s="252"/>
      <c r="U141" s="252"/>
    </row>
    <row r="142" spans="1:21" ht="12.75">
      <c r="A142" s="252"/>
      <c r="B142" s="252"/>
      <c r="C142" s="252"/>
      <c r="D142" s="252"/>
      <c r="E142" s="252"/>
      <c r="F142" s="252"/>
      <c r="G142" s="252"/>
      <c r="H142" s="252"/>
      <c r="I142" s="252"/>
      <c r="J142" s="252"/>
      <c r="K142" s="252"/>
      <c r="L142" s="252"/>
      <c r="M142" s="252"/>
      <c r="N142" s="252"/>
      <c r="O142" s="252"/>
      <c r="P142" s="252"/>
      <c r="Q142" s="252"/>
      <c r="R142" s="252"/>
      <c r="S142" s="252"/>
      <c r="T142" s="252"/>
      <c r="U142" s="252"/>
    </row>
    <row r="143" spans="1:21" ht="12.75">
      <c r="A143" s="252"/>
      <c r="B143" s="252"/>
      <c r="C143" s="252"/>
      <c r="D143" s="252"/>
      <c r="E143" s="252"/>
      <c r="F143" s="252"/>
      <c r="G143" s="252"/>
      <c r="H143" s="252"/>
      <c r="I143" s="252"/>
      <c r="J143" s="252"/>
      <c r="K143" s="252"/>
      <c r="L143" s="252"/>
      <c r="M143" s="252"/>
      <c r="N143" s="252"/>
      <c r="O143" s="252"/>
      <c r="P143" s="252"/>
      <c r="Q143" s="252"/>
      <c r="R143" s="252"/>
      <c r="S143" s="252"/>
      <c r="T143" s="252"/>
      <c r="U143" s="252"/>
    </row>
    <row r="144" spans="1:21" ht="12.75">
      <c r="A144" s="252"/>
      <c r="B144" s="252"/>
      <c r="C144" s="252"/>
      <c r="D144" s="252"/>
      <c r="E144" s="252"/>
      <c r="F144" s="252"/>
      <c r="G144" s="252"/>
      <c r="H144" s="252"/>
      <c r="I144" s="252"/>
      <c r="J144" s="252"/>
      <c r="K144" s="252"/>
      <c r="L144" s="252"/>
      <c r="M144" s="252"/>
      <c r="N144" s="252"/>
      <c r="O144" s="252"/>
      <c r="P144" s="252"/>
      <c r="Q144" s="252"/>
      <c r="R144" s="252"/>
      <c r="S144" s="252"/>
      <c r="T144" s="252"/>
      <c r="U144" s="252"/>
    </row>
    <row r="145" spans="1:21" ht="12.75">
      <c r="A145" s="252"/>
      <c r="B145" s="252"/>
      <c r="C145" s="252"/>
      <c r="D145" s="252"/>
      <c r="E145" s="252"/>
      <c r="F145" s="252"/>
      <c r="G145" s="252"/>
      <c r="H145" s="252"/>
      <c r="I145" s="252"/>
      <c r="J145" s="252"/>
      <c r="K145" s="252"/>
      <c r="L145" s="252"/>
      <c r="M145" s="252"/>
      <c r="N145" s="252"/>
      <c r="O145" s="252"/>
      <c r="P145" s="252"/>
      <c r="Q145" s="252"/>
      <c r="R145" s="252"/>
      <c r="S145" s="252"/>
      <c r="T145" s="252"/>
      <c r="U145" s="252"/>
    </row>
    <row r="146" spans="1:21" ht="12.75">
      <c r="A146" s="252"/>
      <c r="B146" s="252"/>
      <c r="C146" s="252"/>
      <c r="D146" s="252"/>
      <c r="E146" s="252"/>
      <c r="F146" s="252"/>
      <c r="G146" s="252"/>
      <c r="H146" s="252"/>
      <c r="I146" s="252"/>
      <c r="J146" s="252"/>
      <c r="K146" s="252"/>
      <c r="L146" s="252"/>
      <c r="M146" s="252"/>
      <c r="N146" s="252"/>
      <c r="O146" s="252"/>
      <c r="P146" s="252"/>
      <c r="Q146" s="252"/>
      <c r="R146" s="252"/>
      <c r="S146" s="252"/>
      <c r="T146" s="252"/>
      <c r="U146" s="252"/>
    </row>
    <row r="147" spans="1:21" ht="12.75">
      <c r="A147" s="252"/>
      <c r="B147" s="252"/>
      <c r="C147" s="252"/>
      <c r="D147" s="252"/>
      <c r="E147" s="252"/>
      <c r="F147" s="252"/>
      <c r="G147" s="252"/>
      <c r="H147" s="252"/>
      <c r="I147" s="252"/>
      <c r="J147" s="252"/>
      <c r="K147" s="252"/>
      <c r="L147" s="252"/>
      <c r="M147" s="252"/>
      <c r="N147" s="252"/>
      <c r="O147" s="252"/>
      <c r="P147" s="252"/>
      <c r="Q147" s="252"/>
      <c r="R147" s="252"/>
      <c r="S147" s="252"/>
      <c r="T147" s="252"/>
      <c r="U147" s="252"/>
    </row>
    <row r="148" spans="1:21" ht="12.75">
      <c r="A148" s="252"/>
      <c r="B148" s="252"/>
      <c r="C148" s="252"/>
      <c r="D148" s="252"/>
      <c r="E148" s="252"/>
      <c r="F148" s="252"/>
      <c r="G148" s="252"/>
      <c r="H148" s="252"/>
      <c r="I148" s="252"/>
      <c r="J148" s="252"/>
      <c r="K148" s="252"/>
      <c r="L148" s="252"/>
      <c r="M148" s="252"/>
      <c r="N148" s="252"/>
      <c r="O148" s="252"/>
      <c r="P148" s="252"/>
      <c r="Q148" s="252"/>
      <c r="R148" s="252"/>
      <c r="S148" s="252"/>
      <c r="T148" s="252"/>
      <c r="U148" s="252"/>
    </row>
    <row r="149" spans="1:21" ht="12.75">
      <c r="A149" s="252"/>
      <c r="B149" s="252"/>
      <c r="C149" s="252"/>
      <c r="D149" s="252"/>
      <c r="E149" s="252"/>
      <c r="F149" s="252"/>
      <c r="G149" s="252"/>
      <c r="H149" s="252"/>
      <c r="I149" s="252"/>
      <c r="J149" s="252"/>
      <c r="K149" s="252"/>
      <c r="L149" s="252"/>
      <c r="M149" s="252"/>
      <c r="N149" s="252"/>
      <c r="O149" s="252"/>
      <c r="P149" s="252"/>
      <c r="Q149" s="252"/>
      <c r="R149" s="252"/>
      <c r="S149" s="252"/>
      <c r="T149" s="252"/>
      <c r="U149" s="252"/>
    </row>
    <row r="150" spans="1:21" ht="12.75">
      <c r="A150" s="252"/>
      <c r="B150" s="252"/>
      <c r="C150" s="252"/>
      <c r="D150" s="252"/>
      <c r="E150" s="252"/>
      <c r="F150" s="252"/>
      <c r="G150" s="252"/>
      <c r="H150" s="252"/>
      <c r="I150" s="252"/>
      <c r="J150" s="252"/>
      <c r="K150" s="252"/>
      <c r="L150" s="252"/>
      <c r="M150" s="252"/>
      <c r="N150" s="252"/>
      <c r="O150" s="252"/>
      <c r="P150" s="252"/>
      <c r="Q150" s="252"/>
      <c r="R150" s="252"/>
      <c r="S150" s="252"/>
      <c r="T150" s="252"/>
      <c r="U150" s="252"/>
    </row>
    <row r="151" spans="1:21" ht="12.75">
      <c r="A151" s="252"/>
      <c r="B151" s="252"/>
      <c r="C151" s="252"/>
      <c r="D151" s="252"/>
      <c r="E151" s="252"/>
      <c r="F151" s="252"/>
      <c r="G151" s="252"/>
      <c r="H151" s="252"/>
      <c r="I151" s="252"/>
      <c r="J151" s="252"/>
      <c r="K151" s="252"/>
      <c r="L151" s="252"/>
      <c r="M151" s="252"/>
      <c r="N151" s="252"/>
      <c r="O151" s="252"/>
      <c r="P151" s="252"/>
      <c r="Q151" s="252"/>
      <c r="R151" s="252"/>
      <c r="S151" s="252"/>
      <c r="T151" s="252"/>
      <c r="U151" s="252"/>
    </row>
    <row r="152" spans="1:21" ht="12.75">
      <c r="A152" s="252"/>
      <c r="B152" s="252"/>
      <c r="C152" s="252"/>
      <c r="D152" s="252"/>
      <c r="E152" s="252"/>
      <c r="F152" s="252"/>
      <c r="G152" s="252"/>
      <c r="H152" s="252"/>
      <c r="I152" s="252"/>
      <c r="J152" s="252"/>
      <c r="K152" s="252"/>
      <c r="L152" s="252"/>
      <c r="M152" s="252"/>
      <c r="N152" s="252"/>
      <c r="O152" s="252"/>
      <c r="P152" s="252"/>
      <c r="Q152" s="252"/>
      <c r="R152" s="252"/>
      <c r="S152" s="252"/>
      <c r="T152" s="252"/>
      <c r="U152" s="252"/>
    </row>
    <row r="153" spans="1:21" ht="12.75">
      <c r="A153" s="252"/>
      <c r="B153" s="252"/>
      <c r="C153" s="252"/>
      <c r="D153" s="252"/>
      <c r="E153" s="252"/>
      <c r="F153" s="252"/>
      <c r="G153" s="252"/>
      <c r="H153" s="252"/>
      <c r="I153" s="252"/>
      <c r="J153" s="252"/>
      <c r="K153" s="252"/>
      <c r="L153" s="252"/>
      <c r="M153" s="252"/>
      <c r="N153" s="252"/>
      <c r="O153" s="252"/>
      <c r="P153" s="252"/>
      <c r="Q153" s="252"/>
      <c r="R153" s="252"/>
      <c r="S153" s="252"/>
      <c r="T153" s="252"/>
      <c r="U153" s="252"/>
    </row>
    <row r="154" spans="1:21" ht="12.75">
      <c r="A154" s="252"/>
      <c r="B154" s="252"/>
      <c r="C154" s="252"/>
      <c r="D154" s="252"/>
      <c r="E154" s="252"/>
      <c r="F154" s="252"/>
      <c r="G154" s="252"/>
      <c r="H154" s="252"/>
      <c r="I154" s="252"/>
      <c r="J154" s="252"/>
      <c r="K154" s="252"/>
      <c r="L154" s="252"/>
      <c r="M154" s="252"/>
      <c r="N154" s="252"/>
      <c r="O154" s="252"/>
      <c r="P154" s="252"/>
      <c r="Q154" s="252"/>
      <c r="R154" s="252"/>
      <c r="S154" s="252"/>
      <c r="T154" s="252"/>
      <c r="U154" s="252"/>
    </row>
    <row r="155" spans="1:21" ht="12.75">
      <c r="A155" s="252"/>
      <c r="B155" s="252"/>
      <c r="C155" s="252"/>
      <c r="D155" s="252"/>
      <c r="E155" s="252"/>
      <c r="F155" s="252"/>
      <c r="G155" s="252"/>
      <c r="H155" s="252"/>
      <c r="I155" s="252"/>
      <c r="J155" s="252"/>
      <c r="K155" s="252"/>
      <c r="L155" s="252"/>
      <c r="M155" s="252"/>
      <c r="N155" s="252"/>
      <c r="O155" s="252"/>
      <c r="P155" s="252"/>
      <c r="Q155" s="252"/>
      <c r="R155" s="252"/>
      <c r="S155" s="252"/>
      <c r="T155" s="252"/>
      <c r="U155" s="252"/>
    </row>
    <row r="156" spans="1:21" ht="12.75">
      <c r="A156" s="252"/>
      <c r="B156" s="252"/>
      <c r="C156" s="252"/>
      <c r="D156" s="252"/>
      <c r="E156" s="252"/>
      <c r="F156" s="252"/>
      <c r="G156" s="252"/>
      <c r="H156" s="252"/>
      <c r="I156" s="252"/>
      <c r="J156" s="252"/>
      <c r="K156" s="252"/>
      <c r="L156" s="252"/>
      <c r="M156" s="252"/>
      <c r="N156" s="252"/>
      <c r="O156" s="252"/>
      <c r="P156" s="252"/>
      <c r="Q156" s="252"/>
      <c r="R156" s="252"/>
      <c r="S156" s="252"/>
      <c r="T156" s="252"/>
      <c r="U156" s="252"/>
    </row>
    <row r="157" spans="1:21" ht="12.75">
      <c r="A157" s="252"/>
      <c r="B157" s="252"/>
      <c r="C157" s="252"/>
      <c r="D157" s="252"/>
      <c r="E157" s="252"/>
      <c r="F157" s="252"/>
      <c r="G157" s="252"/>
      <c r="H157" s="252"/>
      <c r="I157" s="252"/>
      <c r="J157" s="252"/>
      <c r="K157" s="252"/>
      <c r="L157" s="252"/>
      <c r="M157" s="252"/>
      <c r="N157" s="252"/>
      <c r="O157" s="252"/>
      <c r="P157" s="252"/>
      <c r="Q157" s="252"/>
      <c r="R157" s="252"/>
      <c r="S157" s="252"/>
      <c r="T157" s="252"/>
      <c r="U157" s="252"/>
    </row>
    <row r="158" spans="1:21" ht="12.75">
      <c r="A158" s="252"/>
      <c r="B158" s="252"/>
      <c r="C158" s="252"/>
      <c r="D158" s="252"/>
      <c r="E158" s="252"/>
      <c r="F158" s="252"/>
      <c r="G158" s="252"/>
      <c r="H158" s="252"/>
      <c r="I158" s="252"/>
      <c r="J158" s="252"/>
      <c r="K158" s="252"/>
      <c r="L158" s="252"/>
      <c r="M158" s="252"/>
      <c r="N158" s="252"/>
      <c r="O158" s="252"/>
      <c r="P158" s="252"/>
      <c r="Q158" s="252"/>
      <c r="R158" s="252"/>
      <c r="S158" s="252"/>
      <c r="T158" s="252"/>
      <c r="U158" s="252"/>
    </row>
    <row r="159" spans="1:21" ht="12.75">
      <c r="A159" s="252"/>
      <c r="B159" s="252"/>
      <c r="C159" s="252"/>
      <c r="D159" s="252"/>
      <c r="E159" s="252"/>
      <c r="F159" s="252"/>
      <c r="G159" s="252"/>
      <c r="H159" s="252"/>
      <c r="I159" s="252"/>
      <c r="J159" s="252"/>
      <c r="K159" s="252"/>
      <c r="L159" s="252"/>
      <c r="M159" s="252"/>
      <c r="N159" s="252"/>
      <c r="O159" s="252"/>
      <c r="P159" s="252"/>
      <c r="Q159" s="252"/>
      <c r="R159" s="252"/>
      <c r="S159" s="252"/>
      <c r="T159" s="252"/>
      <c r="U159" s="252"/>
    </row>
    <row r="160" spans="1:38" ht="12.75">
      <c r="A160" s="252"/>
      <c r="B160" s="252"/>
      <c r="C160" s="252"/>
      <c r="D160" s="252"/>
      <c r="E160" s="252"/>
      <c r="F160" s="252"/>
      <c r="G160" s="252"/>
      <c r="H160" s="252"/>
      <c r="I160" s="252"/>
      <c r="J160" s="252"/>
      <c r="K160" s="252"/>
      <c r="L160" s="252"/>
      <c r="M160" s="252"/>
      <c r="N160" s="252"/>
      <c r="O160" s="252"/>
      <c r="P160" s="252"/>
      <c r="Q160" s="252"/>
      <c r="R160" s="252"/>
      <c r="S160" s="252"/>
      <c r="T160" s="252"/>
      <c r="U160" s="252"/>
      <c r="AI160" s="911"/>
      <c r="AJ160" s="911"/>
      <c r="AK160" s="911"/>
      <c r="AL160" s="910"/>
    </row>
    <row r="161" spans="1:38" ht="15.75">
      <c r="A161" s="252"/>
      <c r="B161" s="252"/>
      <c r="C161" s="252"/>
      <c r="D161" s="252"/>
      <c r="E161" s="252"/>
      <c r="F161" s="252"/>
      <c r="G161" s="252"/>
      <c r="H161" s="252"/>
      <c r="I161" s="252"/>
      <c r="J161" s="252"/>
      <c r="K161" s="252"/>
      <c r="L161" s="252"/>
      <c r="M161" s="252"/>
      <c r="N161" s="252"/>
      <c r="O161" s="252"/>
      <c r="P161" s="252"/>
      <c r="Q161" s="252"/>
      <c r="R161" s="252"/>
      <c r="S161" s="252"/>
      <c r="T161" s="252"/>
      <c r="U161" s="252"/>
      <c r="AI161" s="911"/>
      <c r="AJ161" s="911"/>
      <c r="AK161" s="913"/>
      <c r="AL161" s="910"/>
    </row>
    <row r="162" spans="1:21" ht="12.75">
      <c r="A162" s="252"/>
      <c r="B162" s="252"/>
      <c r="C162" s="252"/>
      <c r="D162" s="252"/>
      <c r="E162" s="252"/>
      <c r="F162" s="252"/>
      <c r="G162" s="252"/>
      <c r="H162" s="252"/>
      <c r="I162" s="252"/>
      <c r="J162" s="252"/>
      <c r="K162" s="252"/>
      <c r="L162" s="252"/>
      <c r="M162" s="252"/>
      <c r="N162" s="252"/>
      <c r="O162" s="252"/>
      <c r="P162" s="252"/>
      <c r="Q162" s="252"/>
      <c r="R162" s="252"/>
      <c r="S162" s="252"/>
      <c r="T162" s="252"/>
      <c r="U162" s="252"/>
    </row>
    <row r="163" spans="1:21" ht="12.75">
      <c r="A163" s="252"/>
      <c r="B163" s="252"/>
      <c r="C163" s="252"/>
      <c r="D163" s="252"/>
      <c r="E163" s="252"/>
      <c r="F163" s="252"/>
      <c r="G163" s="252"/>
      <c r="H163" s="252"/>
      <c r="I163" s="252"/>
      <c r="J163" s="252"/>
      <c r="K163" s="252"/>
      <c r="L163" s="252"/>
      <c r="M163" s="252"/>
      <c r="N163" s="252"/>
      <c r="O163" s="252"/>
      <c r="P163" s="252"/>
      <c r="Q163" s="252"/>
      <c r="R163" s="252"/>
      <c r="S163" s="252"/>
      <c r="T163" s="252"/>
      <c r="U163" s="252"/>
    </row>
    <row r="164" spans="1:38" ht="12.75">
      <c r="A164" s="252"/>
      <c r="B164" s="252"/>
      <c r="C164" s="252"/>
      <c r="D164" s="252"/>
      <c r="E164" s="252"/>
      <c r="F164" s="252"/>
      <c r="G164" s="252"/>
      <c r="H164" s="252"/>
      <c r="I164" s="252"/>
      <c r="J164" s="252"/>
      <c r="K164" s="252"/>
      <c r="L164" s="252"/>
      <c r="M164" s="252"/>
      <c r="N164" s="252"/>
      <c r="O164" s="252"/>
      <c r="P164" s="252"/>
      <c r="Q164" s="252"/>
      <c r="R164" s="252"/>
      <c r="S164" s="252"/>
      <c r="T164" s="252"/>
      <c r="U164" s="252"/>
      <c r="AI164" s="911"/>
      <c r="AJ164" s="911"/>
      <c r="AK164" s="911"/>
      <c r="AL164" s="910"/>
    </row>
    <row r="165" spans="1:38" ht="15.75">
      <c r="A165" s="252"/>
      <c r="B165" s="252"/>
      <c r="C165" s="252"/>
      <c r="D165" s="252"/>
      <c r="E165" s="252"/>
      <c r="F165" s="252"/>
      <c r="G165" s="252"/>
      <c r="H165" s="252"/>
      <c r="I165" s="252"/>
      <c r="J165" s="252"/>
      <c r="K165" s="252"/>
      <c r="L165" s="252"/>
      <c r="M165" s="252"/>
      <c r="N165" s="252"/>
      <c r="O165" s="252"/>
      <c r="P165" s="252"/>
      <c r="Q165" s="252"/>
      <c r="R165" s="252"/>
      <c r="S165" s="252"/>
      <c r="T165" s="252"/>
      <c r="U165" s="252"/>
      <c r="AI165" s="911"/>
      <c r="AJ165" s="911"/>
      <c r="AK165" s="913"/>
      <c r="AL165" s="910"/>
    </row>
    <row r="166" spans="1:21" ht="12.75">
      <c r="A166" s="252"/>
      <c r="B166" s="252"/>
      <c r="C166" s="252"/>
      <c r="D166" s="252"/>
      <c r="E166" s="252"/>
      <c r="F166" s="252"/>
      <c r="G166" s="252"/>
      <c r="H166" s="252"/>
      <c r="I166" s="252"/>
      <c r="J166" s="252"/>
      <c r="K166" s="252"/>
      <c r="L166" s="252"/>
      <c r="M166" s="252"/>
      <c r="N166" s="252"/>
      <c r="O166" s="252"/>
      <c r="P166" s="252"/>
      <c r="Q166" s="252"/>
      <c r="R166" s="252"/>
      <c r="S166" s="252"/>
      <c r="T166" s="252"/>
      <c r="U166" s="252"/>
    </row>
    <row r="167" spans="1:21" ht="12.75">
      <c r="A167" s="252"/>
      <c r="B167" s="252"/>
      <c r="C167" s="252"/>
      <c r="D167" s="252"/>
      <c r="E167" s="252"/>
      <c r="F167" s="252"/>
      <c r="G167" s="252"/>
      <c r="H167" s="252"/>
      <c r="I167" s="252"/>
      <c r="J167" s="252"/>
      <c r="K167" s="252"/>
      <c r="L167" s="252"/>
      <c r="M167" s="252"/>
      <c r="N167" s="252"/>
      <c r="O167" s="252"/>
      <c r="P167" s="252"/>
      <c r="Q167" s="252"/>
      <c r="R167" s="252"/>
      <c r="S167" s="252"/>
      <c r="T167" s="252"/>
      <c r="U167" s="252"/>
    </row>
    <row r="168" spans="1:38" ht="12.75">
      <c r="A168" s="252"/>
      <c r="B168" s="252"/>
      <c r="C168" s="252"/>
      <c r="D168" s="252"/>
      <c r="E168" s="252"/>
      <c r="F168" s="252"/>
      <c r="G168" s="252"/>
      <c r="H168" s="252"/>
      <c r="I168" s="252"/>
      <c r="J168" s="252"/>
      <c r="K168" s="252"/>
      <c r="L168" s="252"/>
      <c r="M168" s="252"/>
      <c r="N168" s="252"/>
      <c r="O168" s="252"/>
      <c r="P168" s="252"/>
      <c r="Q168" s="252"/>
      <c r="R168" s="252"/>
      <c r="S168" s="252"/>
      <c r="T168" s="252"/>
      <c r="U168" s="252"/>
      <c r="AI168" s="911"/>
      <c r="AJ168" s="911"/>
      <c r="AK168" s="911"/>
      <c r="AL168" s="910"/>
    </row>
    <row r="169" spans="1:38" ht="15.75">
      <c r="A169" s="252"/>
      <c r="B169" s="252"/>
      <c r="C169" s="252"/>
      <c r="D169" s="252"/>
      <c r="E169" s="252"/>
      <c r="F169" s="252"/>
      <c r="G169" s="252"/>
      <c r="H169" s="252"/>
      <c r="I169" s="252"/>
      <c r="J169" s="252"/>
      <c r="K169" s="252"/>
      <c r="L169" s="252"/>
      <c r="M169" s="252"/>
      <c r="N169" s="252"/>
      <c r="O169" s="252"/>
      <c r="P169" s="252"/>
      <c r="Q169" s="252"/>
      <c r="R169" s="252"/>
      <c r="S169" s="252"/>
      <c r="T169" s="252"/>
      <c r="U169" s="252"/>
      <c r="AI169" s="911"/>
      <c r="AJ169" s="911"/>
      <c r="AK169" s="913"/>
      <c r="AL169" s="910"/>
    </row>
    <row r="170" spans="1:21" ht="12.75">
      <c r="A170" s="252"/>
      <c r="B170" s="252"/>
      <c r="C170" s="252"/>
      <c r="D170" s="252"/>
      <c r="E170" s="252"/>
      <c r="F170" s="252"/>
      <c r="G170" s="252"/>
      <c r="H170" s="252"/>
      <c r="I170" s="252"/>
      <c r="J170" s="252"/>
      <c r="K170" s="252"/>
      <c r="L170" s="252"/>
      <c r="M170" s="252"/>
      <c r="N170" s="252"/>
      <c r="O170" s="252"/>
      <c r="P170" s="252"/>
      <c r="Q170" s="252"/>
      <c r="R170" s="252"/>
      <c r="S170" s="252"/>
      <c r="T170" s="252"/>
      <c r="U170" s="252"/>
    </row>
    <row r="171" spans="1:21" ht="12.75">
      <c r="A171" s="252"/>
      <c r="B171" s="252"/>
      <c r="C171" s="252"/>
      <c r="D171" s="252"/>
      <c r="E171" s="252"/>
      <c r="F171" s="252"/>
      <c r="G171" s="252"/>
      <c r="H171" s="252"/>
      <c r="I171" s="252"/>
      <c r="J171" s="252"/>
      <c r="K171" s="252"/>
      <c r="L171" s="252"/>
      <c r="M171" s="252"/>
      <c r="N171" s="252"/>
      <c r="O171" s="252"/>
      <c r="P171" s="252"/>
      <c r="Q171" s="252"/>
      <c r="R171" s="252"/>
      <c r="S171" s="252"/>
      <c r="T171" s="252"/>
      <c r="U171" s="252"/>
    </row>
    <row r="172" spans="1:38" ht="12.75">
      <c r="A172" s="252"/>
      <c r="B172" s="252"/>
      <c r="C172" s="252"/>
      <c r="D172" s="252"/>
      <c r="E172" s="252"/>
      <c r="F172" s="252"/>
      <c r="G172" s="252"/>
      <c r="H172" s="252"/>
      <c r="I172" s="252"/>
      <c r="J172" s="252"/>
      <c r="K172" s="252"/>
      <c r="L172" s="252"/>
      <c r="M172" s="252"/>
      <c r="N172" s="252"/>
      <c r="O172" s="252"/>
      <c r="P172" s="252"/>
      <c r="Q172" s="252"/>
      <c r="R172" s="252"/>
      <c r="S172" s="252"/>
      <c r="T172" s="252"/>
      <c r="U172" s="252"/>
      <c r="AI172" s="911"/>
      <c r="AJ172" s="911"/>
      <c r="AK172" s="911"/>
      <c r="AL172" s="910"/>
    </row>
    <row r="173" spans="1:38" ht="15.75">
      <c r="A173" s="252"/>
      <c r="B173" s="252"/>
      <c r="C173" s="252"/>
      <c r="D173" s="252"/>
      <c r="E173" s="252"/>
      <c r="F173" s="252"/>
      <c r="G173" s="252"/>
      <c r="H173" s="252"/>
      <c r="I173" s="252"/>
      <c r="J173" s="252"/>
      <c r="K173" s="252"/>
      <c r="L173" s="252"/>
      <c r="M173" s="252"/>
      <c r="N173" s="252"/>
      <c r="O173" s="252"/>
      <c r="P173" s="252"/>
      <c r="Q173" s="252"/>
      <c r="R173" s="252"/>
      <c r="S173" s="252"/>
      <c r="T173" s="252"/>
      <c r="U173" s="252"/>
      <c r="AI173" s="911"/>
      <c r="AJ173" s="911"/>
      <c r="AK173" s="913"/>
      <c r="AL173" s="910"/>
    </row>
    <row r="174" spans="1:21" ht="12.75">
      <c r="A174" s="252"/>
      <c r="B174" s="252"/>
      <c r="C174" s="252"/>
      <c r="D174" s="252"/>
      <c r="E174" s="252"/>
      <c r="F174" s="252"/>
      <c r="G174" s="252"/>
      <c r="H174" s="252"/>
      <c r="I174" s="252"/>
      <c r="J174" s="252"/>
      <c r="K174" s="252"/>
      <c r="L174" s="252"/>
      <c r="M174" s="252"/>
      <c r="N174" s="252"/>
      <c r="O174" s="252"/>
      <c r="P174" s="252"/>
      <c r="Q174" s="252"/>
      <c r="R174" s="252"/>
      <c r="S174" s="252"/>
      <c r="T174" s="252"/>
      <c r="U174" s="252"/>
    </row>
    <row r="175" spans="1:21" ht="12.75">
      <c r="A175" s="252"/>
      <c r="B175" s="252"/>
      <c r="C175" s="252"/>
      <c r="D175" s="252"/>
      <c r="E175" s="252"/>
      <c r="F175" s="252"/>
      <c r="G175" s="252"/>
      <c r="H175" s="252"/>
      <c r="I175" s="252"/>
      <c r="J175" s="252"/>
      <c r="K175" s="252"/>
      <c r="L175" s="252"/>
      <c r="M175" s="252"/>
      <c r="N175" s="252"/>
      <c r="O175" s="252"/>
      <c r="P175" s="252"/>
      <c r="Q175" s="252"/>
      <c r="R175" s="252"/>
      <c r="S175" s="252"/>
      <c r="T175" s="252"/>
      <c r="U175" s="252"/>
    </row>
    <row r="176" spans="1:38" ht="12.75">
      <c r="A176" s="252"/>
      <c r="B176" s="252"/>
      <c r="C176" s="252"/>
      <c r="D176" s="252"/>
      <c r="E176" s="252"/>
      <c r="F176" s="252"/>
      <c r="G176" s="252"/>
      <c r="H176" s="252"/>
      <c r="I176" s="252"/>
      <c r="J176" s="252"/>
      <c r="K176" s="252"/>
      <c r="L176" s="252"/>
      <c r="M176" s="252"/>
      <c r="N176" s="252"/>
      <c r="O176" s="252"/>
      <c r="P176" s="252"/>
      <c r="Q176" s="252"/>
      <c r="R176" s="252"/>
      <c r="S176" s="252"/>
      <c r="T176" s="252"/>
      <c r="U176" s="252"/>
      <c r="AI176" s="911"/>
      <c r="AJ176" s="911"/>
      <c r="AK176" s="911"/>
      <c r="AL176" s="910"/>
    </row>
    <row r="177" spans="1:38" ht="15.75">
      <c r="A177" s="252"/>
      <c r="B177" s="252"/>
      <c r="C177" s="252"/>
      <c r="D177" s="252"/>
      <c r="E177" s="252"/>
      <c r="F177" s="252"/>
      <c r="G177" s="252"/>
      <c r="H177" s="252"/>
      <c r="I177" s="252"/>
      <c r="J177" s="252"/>
      <c r="K177" s="252"/>
      <c r="L177" s="252"/>
      <c r="M177" s="252"/>
      <c r="N177" s="252"/>
      <c r="O177" s="252"/>
      <c r="P177" s="252"/>
      <c r="Q177" s="252"/>
      <c r="R177" s="252"/>
      <c r="S177" s="252"/>
      <c r="T177" s="252"/>
      <c r="U177" s="252"/>
      <c r="AI177" s="911"/>
      <c r="AJ177" s="911"/>
      <c r="AK177" s="913"/>
      <c r="AL177" s="910"/>
    </row>
    <row r="178" spans="1:21" ht="12.75">
      <c r="A178" s="252"/>
      <c r="B178" s="252"/>
      <c r="C178" s="252"/>
      <c r="D178" s="252"/>
      <c r="E178" s="252"/>
      <c r="F178" s="252"/>
      <c r="G178" s="252"/>
      <c r="H178" s="252"/>
      <c r="I178" s="252"/>
      <c r="J178" s="252"/>
      <c r="K178" s="252"/>
      <c r="L178" s="252"/>
      <c r="M178" s="252"/>
      <c r="N178" s="252"/>
      <c r="O178" s="252"/>
      <c r="P178" s="252"/>
      <c r="Q178" s="252"/>
      <c r="R178" s="252"/>
      <c r="S178" s="252"/>
      <c r="T178" s="252"/>
      <c r="U178" s="252"/>
    </row>
    <row r="179" spans="1:21" ht="43.5" customHeight="1">
      <c r="A179" s="252"/>
      <c r="B179" s="252"/>
      <c r="C179" s="252"/>
      <c r="D179" s="252"/>
      <c r="E179" s="252"/>
      <c r="F179" s="252"/>
      <c r="G179" s="252"/>
      <c r="H179" s="252"/>
      <c r="I179" s="252"/>
      <c r="J179" s="252"/>
      <c r="K179" s="252"/>
      <c r="L179" s="252"/>
      <c r="M179" s="252"/>
      <c r="N179" s="252"/>
      <c r="O179" s="252"/>
      <c r="P179" s="252"/>
      <c r="Q179" s="252"/>
      <c r="R179" s="252"/>
      <c r="S179" s="252"/>
      <c r="T179" s="252"/>
      <c r="U179" s="252"/>
    </row>
    <row r="180" spans="1:21" ht="12.75">
      <c r="A180" s="252"/>
      <c r="B180" s="252"/>
      <c r="C180" s="252"/>
      <c r="D180" s="252"/>
      <c r="E180" s="252"/>
      <c r="F180" s="252"/>
      <c r="G180" s="252"/>
      <c r="H180" s="252"/>
      <c r="I180" s="252"/>
      <c r="J180" s="252"/>
      <c r="K180" s="252"/>
      <c r="L180" s="252"/>
      <c r="M180" s="252"/>
      <c r="N180" s="252"/>
      <c r="O180" s="252"/>
      <c r="P180" s="252"/>
      <c r="Q180" s="252"/>
      <c r="R180" s="252"/>
      <c r="S180" s="252"/>
      <c r="T180" s="252"/>
      <c r="U180" s="252"/>
    </row>
    <row r="181" spans="1:21" ht="12.75">
      <c r="A181" s="252"/>
      <c r="B181" s="252"/>
      <c r="C181" s="252"/>
      <c r="D181" s="252"/>
      <c r="E181" s="252"/>
      <c r="F181" s="252"/>
      <c r="G181" s="252"/>
      <c r="H181" s="252"/>
      <c r="I181" s="252"/>
      <c r="J181" s="252"/>
      <c r="K181" s="252"/>
      <c r="L181" s="252"/>
      <c r="M181" s="252"/>
      <c r="N181" s="252"/>
      <c r="O181" s="252"/>
      <c r="P181" s="252"/>
      <c r="Q181" s="252"/>
      <c r="R181" s="252"/>
      <c r="S181" s="252"/>
      <c r="T181" s="252"/>
      <c r="U181" s="252"/>
    </row>
    <row r="182" spans="1:21" ht="12.75">
      <c r="A182" s="252"/>
      <c r="B182" s="252"/>
      <c r="C182" s="252"/>
      <c r="D182" s="252"/>
      <c r="E182" s="252"/>
      <c r="F182" s="252"/>
      <c r="G182" s="252"/>
      <c r="H182" s="252"/>
      <c r="I182" s="252"/>
      <c r="J182" s="252"/>
      <c r="K182" s="252"/>
      <c r="L182" s="252"/>
      <c r="M182" s="252"/>
      <c r="N182" s="252"/>
      <c r="O182" s="252"/>
      <c r="P182" s="252"/>
      <c r="Q182" s="252"/>
      <c r="R182" s="252"/>
      <c r="S182" s="252"/>
      <c r="T182" s="252"/>
      <c r="U182" s="252"/>
    </row>
    <row r="183" spans="1:21" ht="12.75">
      <c r="A183" s="252"/>
      <c r="B183" s="252"/>
      <c r="C183" s="252"/>
      <c r="D183" s="252"/>
      <c r="E183" s="252"/>
      <c r="F183" s="252"/>
      <c r="G183" s="252"/>
      <c r="H183" s="252"/>
      <c r="I183" s="252"/>
      <c r="J183" s="252"/>
      <c r="K183" s="252"/>
      <c r="L183" s="252"/>
      <c r="M183" s="252"/>
      <c r="N183" s="252"/>
      <c r="O183" s="252"/>
      <c r="P183" s="252"/>
      <c r="Q183" s="252"/>
      <c r="R183" s="252"/>
      <c r="S183" s="252"/>
      <c r="T183" s="252"/>
      <c r="U183" s="252"/>
    </row>
    <row r="184" spans="1:21" ht="12.75">
      <c r="A184" s="252"/>
      <c r="B184" s="252"/>
      <c r="C184" s="252"/>
      <c r="D184" s="252"/>
      <c r="E184" s="252"/>
      <c r="F184" s="252"/>
      <c r="G184" s="252"/>
      <c r="H184" s="252"/>
      <c r="I184" s="252"/>
      <c r="J184" s="252"/>
      <c r="K184" s="252"/>
      <c r="L184" s="252"/>
      <c r="M184" s="252"/>
      <c r="N184" s="252"/>
      <c r="O184" s="252"/>
      <c r="P184" s="252"/>
      <c r="Q184" s="252"/>
      <c r="R184" s="252"/>
      <c r="S184" s="252"/>
      <c r="T184" s="252"/>
      <c r="U184" s="252"/>
    </row>
    <row r="185" spans="1:21" ht="12.75">
      <c r="A185" s="252"/>
      <c r="B185" s="252"/>
      <c r="C185" s="252"/>
      <c r="D185" s="252"/>
      <c r="E185" s="252"/>
      <c r="F185" s="252"/>
      <c r="G185" s="252"/>
      <c r="H185" s="252"/>
      <c r="I185" s="252"/>
      <c r="J185" s="252"/>
      <c r="K185" s="252"/>
      <c r="L185" s="252"/>
      <c r="M185" s="252"/>
      <c r="N185" s="252"/>
      <c r="O185" s="252"/>
      <c r="P185" s="252"/>
      <c r="Q185" s="252"/>
      <c r="R185" s="252"/>
      <c r="S185" s="252"/>
      <c r="T185" s="252"/>
      <c r="U185" s="252"/>
    </row>
    <row r="186" spans="1:21" ht="12.75">
      <c r="A186" s="252"/>
      <c r="B186" s="252"/>
      <c r="C186" s="252"/>
      <c r="D186" s="252"/>
      <c r="E186" s="252"/>
      <c r="F186" s="252"/>
      <c r="G186" s="252"/>
      <c r="H186" s="252"/>
      <c r="I186" s="252"/>
      <c r="J186" s="252"/>
      <c r="K186" s="252"/>
      <c r="L186" s="252"/>
      <c r="M186" s="252"/>
      <c r="N186" s="252"/>
      <c r="O186" s="252"/>
      <c r="P186" s="252"/>
      <c r="Q186" s="252"/>
      <c r="R186" s="252"/>
      <c r="S186" s="252"/>
      <c r="T186" s="252"/>
      <c r="U186" s="252"/>
    </row>
    <row r="187" spans="1:21" ht="12.75">
      <c r="A187" s="252"/>
      <c r="B187" s="252"/>
      <c r="C187" s="252"/>
      <c r="D187" s="252"/>
      <c r="E187" s="252"/>
      <c r="F187" s="252"/>
      <c r="G187" s="252"/>
      <c r="H187" s="252"/>
      <c r="I187" s="252"/>
      <c r="J187" s="252"/>
      <c r="K187" s="252"/>
      <c r="L187" s="252"/>
      <c r="M187" s="252"/>
      <c r="N187" s="252"/>
      <c r="O187" s="252"/>
      <c r="P187" s="252"/>
      <c r="Q187" s="252"/>
      <c r="R187" s="252"/>
      <c r="S187" s="252"/>
      <c r="T187" s="252"/>
      <c r="U187" s="252"/>
    </row>
    <row r="188" spans="1:21" ht="12.75">
      <c r="A188" s="252"/>
      <c r="B188" s="252"/>
      <c r="C188" s="252"/>
      <c r="D188" s="252"/>
      <c r="E188" s="252"/>
      <c r="F188" s="252"/>
      <c r="G188" s="252"/>
      <c r="H188" s="252"/>
      <c r="I188" s="252"/>
      <c r="J188" s="252"/>
      <c r="K188" s="252"/>
      <c r="L188" s="252"/>
      <c r="M188" s="252"/>
      <c r="N188" s="252"/>
      <c r="O188" s="252"/>
      <c r="P188" s="252"/>
      <c r="Q188" s="252"/>
      <c r="R188" s="252"/>
      <c r="S188" s="252"/>
      <c r="T188" s="252"/>
      <c r="U188" s="252"/>
    </row>
    <row r="189" spans="1:21" ht="12.75">
      <c r="A189" s="252"/>
      <c r="B189" s="252"/>
      <c r="C189" s="252"/>
      <c r="D189" s="252"/>
      <c r="E189" s="252"/>
      <c r="F189" s="252"/>
      <c r="G189" s="252"/>
      <c r="H189" s="252"/>
      <c r="I189" s="252"/>
      <c r="J189" s="252"/>
      <c r="K189" s="252"/>
      <c r="L189" s="252"/>
      <c r="M189" s="252"/>
      <c r="N189" s="252"/>
      <c r="O189" s="252"/>
      <c r="P189" s="252"/>
      <c r="Q189" s="252"/>
      <c r="R189" s="252"/>
      <c r="S189" s="252"/>
      <c r="T189" s="252"/>
      <c r="U189" s="252"/>
    </row>
    <row r="190" spans="1:21" ht="12.75">
      <c r="A190" s="252"/>
      <c r="B190" s="252"/>
      <c r="C190" s="252"/>
      <c r="D190" s="252"/>
      <c r="E190" s="252"/>
      <c r="F190" s="252"/>
      <c r="G190" s="252"/>
      <c r="H190" s="252"/>
      <c r="I190" s="252"/>
      <c r="J190" s="252"/>
      <c r="K190" s="252"/>
      <c r="L190" s="252"/>
      <c r="M190" s="252"/>
      <c r="N190" s="252"/>
      <c r="O190" s="252"/>
      <c r="P190" s="252"/>
      <c r="Q190" s="252"/>
      <c r="R190" s="252"/>
      <c r="S190" s="252"/>
      <c r="T190" s="252"/>
      <c r="U190" s="252"/>
    </row>
    <row r="191" spans="1:21" ht="12.75">
      <c r="A191" s="252"/>
      <c r="B191" s="252"/>
      <c r="C191" s="252"/>
      <c r="D191" s="252"/>
      <c r="E191" s="252"/>
      <c r="F191" s="252"/>
      <c r="G191" s="252"/>
      <c r="H191" s="252"/>
      <c r="I191" s="252"/>
      <c r="J191" s="252"/>
      <c r="K191" s="252"/>
      <c r="L191" s="252"/>
      <c r="M191" s="252"/>
      <c r="N191" s="252"/>
      <c r="O191" s="252"/>
      <c r="P191" s="252"/>
      <c r="Q191" s="252"/>
      <c r="R191" s="252"/>
      <c r="S191" s="252"/>
      <c r="T191" s="252"/>
      <c r="U191" s="252"/>
    </row>
    <row r="192" spans="1:21" ht="12.75">
      <c r="A192" s="252"/>
      <c r="B192" s="252"/>
      <c r="C192" s="252"/>
      <c r="D192" s="252"/>
      <c r="E192" s="252"/>
      <c r="F192" s="252"/>
      <c r="G192" s="252"/>
      <c r="H192" s="252"/>
      <c r="I192" s="252"/>
      <c r="J192" s="252"/>
      <c r="K192" s="252"/>
      <c r="L192" s="252"/>
      <c r="M192" s="252"/>
      <c r="N192" s="252"/>
      <c r="O192" s="252"/>
      <c r="P192" s="252"/>
      <c r="Q192" s="252"/>
      <c r="R192" s="252"/>
      <c r="S192" s="252"/>
      <c r="T192" s="252"/>
      <c r="U192" s="252"/>
    </row>
    <row r="193" spans="1:21" ht="12.75">
      <c r="A193" s="252"/>
      <c r="B193" s="252"/>
      <c r="C193" s="252"/>
      <c r="D193" s="252"/>
      <c r="E193" s="252"/>
      <c r="F193" s="252"/>
      <c r="G193" s="252"/>
      <c r="H193" s="252"/>
      <c r="I193" s="252"/>
      <c r="J193" s="252"/>
      <c r="K193" s="252"/>
      <c r="L193" s="252"/>
      <c r="M193" s="252"/>
      <c r="N193" s="252"/>
      <c r="O193" s="252"/>
      <c r="P193" s="252"/>
      <c r="Q193" s="252"/>
      <c r="R193" s="252"/>
      <c r="S193" s="252"/>
      <c r="T193" s="252"/>
      <c r="U193" s="252"/>
    </row>
    <row r="194" spans="1:21" ht="12.75">
      <c r="A194" s="252"/>
      <c r="B194" s="252"/>
      <c r="C194" s="252"/>
      <c r="D194" s="252"/>
      <c r="E194" s="252"/>
      <c r="F194" s="252"/>
      <c r="G194" s="252"/>
      <c r="H194" s="252"/>
      <c r="I194" s="252"/>
      <c r="J194" s="252"/>
      <c r="K194" s="252"/>
      <c r="L194" s="252"/>
      <c r="M194" s="252"/>
      <c r="N194" s="252"/>
      <c r="O194" s="252"/>
      <c r="P194" s="252"/>
      <c r="Q194" s="252"/>
      <c r="R194" s="252"/>
      <c r="S194" s="252"/>
      <c r="T194" s="252"/>
      <c r="U194" s="252"/>
    </row>
    <row r="195" spans="1:21" ht="12.75">
      <c r="A195" s="252"/>
      <c r="B195" s="252"/>
      <c r="C195" s="252"/>
      <c r="D195" s="252"/>
      <c r="E195" s="252"/>
      <c r="F195" s="252"/>
      <c r="G195" s="252"/>
      <c r="H195" s="252"/>
      <c r="I195" s="252"/>
      <c r="J195" s="252"/>
      <c r="K195" s="252"/>
      <c r="L195" s="252"/>
      <c r="M195" s="252"/>
      <c r="N195" s="252"/>
      <c r="O195" s="252"/>
      <c r="P195" s="252"/>
      <c r="Q195" s="252"/>
      <c r="R195" s="252"/>
      <c r="S195" s="252"/>
      <c r="T195" s="252"/>
      <c r="U195" s="252"/>
    </row>
    <row r="196" spans="1:21" ht="12.75">
      <c r="A196" s="252"/>
      <c r="B196" s="252"/>
      <c r="C196" s="252"/>
      <c r="D196" s="252"/>
      <c r="E196" s="252"/>
      <c r="F196" s="252"/>
      <c r="G196" s="252"/>
      <c r="H196" s="252"/>
      <c r="I196" s="252"/>
      <c r="J196" s="252"/>
      <c r="K196" s="252"/>
      <c r="L196" s="252"/>
      <c r="M196" s="252"/>
      <c r="N196" s="252"/>
      <c r="O196" s="252"/>
      <c r="P196" s="252"/>
      <c r="Q196" s="252"/>
      <c r="R196" s="252"/>
      <c r="S196" s="252"/>
      <c r="T196" s="252"/>
      <c r="U196" s="252"/>
    </row>
    <row r="197" spans="1:21" ht="12.75">
      <c r="A197" s="252"/>
      <c r="B197" s="252"/>
      <c r="C197" s="252"/>
      <c r="D197" s="252"/>
      <c r="E197" s="252"/>
      <c r="F197" s="252"/>
      <c r="G197" s="252"/>
      <c r="H197" s="252"/>
      <c r="I197" s="252"/>
      <c r="J197" s="252"/>
      <c r="K197" s="252"/>
      <c r="L197" s="252"/>
      <c r="M197" s="252"/>
      <c r="N197" s="252"/>
      <c r="O197" s="252"/>
      <c r="P197" s="252"/>
      <c r="Q197" s="252"/>
      <c r="R197" s="252"/>
      <c r="S197" s="252"/>
      <c r="T197" s="252"/>
      <c r="U197" s="252"/>
    </row>
    <row r="198" ht="12.75">
      <c r="U198" s="252"/>
    </row>
    <row r="199" ht="12.75">
      <c r="U199" s="252"/>
    </row>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7" ht="12.75"/>
    <row r="238" ht="12.75"/>
    <row r="239" ht="12.75"/>
    <row r="240" ht="12.75"/>
    <row r="241" ht="12.75"/>
    <row r="242" ht="12.75"/>
    <row r="243" ht="12.75"/>
    <row r="244" ht="12.75"/>
    <row r="245" ht="12.75"/>
    <row r="246" ht="12.75"/>
    <row r="247" ht="12.75"/>
    <row r="248" ht="12.75"/>
    <row r="249" ht="12.75"/>
  </sheetData>
  <sheetProtection/>
  <mergeCells count="40">
    <mergeCell ref="D5:E5"/>
    <mergeCell ref="A10:C10"/>
    <mergeCell ref="A11:C11"/>
    <mergeCell ref="A12:C12"/>
    <mergeCell ref="A13:C13"/>
    <mergeCell ref="A72:C72"/>
    <mergeCell ref="C38:F38"/>
    <mergeCell ref="A18:C18"/>
    <mergeCell ref="D6:E6"/>
    <mergeCell ref="D7:D8"/>
    <mergeCell ref="A73:C73"/>
    <mergeCell ref="A74:C74"/>
    <mergeCell ref="A75:C75"/>
    <mergeCell ref="A76:C76"/>
    <mergeCell ref="E91:E92"/>
    <mergeCell ref="J91:J92"/>
    <mergeCell ref="L91:L92"/>
    <mergeCell ref="E108:G108"/>
    <mergeCell ref="C106:G106"/>
    <mergeCell ref="C116:G116"/>
    <mergeCell ref="E118:G118"/>
    <mergeCell ref="E98:F98"/>
    <mergeCell ref="K38:N38"/>
    <mergeCell ref="A58:A59"/>
    <mergeCell ref="C58:D58"/>
    <mergeCell ref="E58:E59"/>
    <mergeCell ref="G58:G59"/>
    <mergeCell ref="H58:H59"/>
    <mergeCell ref="I58:I59"/>
    <mergeCell ref="C59:D59"/>
    <mergeCell ref="E7:E8"/>
    <mergeCell ref="G15:H15"/>
    <mergeCell ref="A16:C16"/>
    <mergeCell ref="G38:J38"/>
    <mergeCell ref="G16:H16"/>
    <mergeCell ref="G18:H18"/>
    <mergeCell ref="A19:C19"/>
    <mergeCell ref="G19:H19"/>
    <mergeCell ref="A17:C17"/>
    <mergeCell ref="G17:H17"/>
  </mergeCells>
  <printOptions/>
  <pageMargins left="1.1811023622047245" right="0.2362204724409449" top="1.3779527559055118" bottom="0.984251968503937" header="0.5118110236220472" footer="0.5118110236220472"/>
  <pageSetup blackAndWhite="1" fitToHeight="2" horizontalDpi="300" verticalDpi="300" orientation="landscape" paperSize="9" scale="46" r:id="rId3"/>
  <headerFooter alignWithMargins="0">
    <oddFooter>&amp;L&amp;D</oddFooter>
  </headerFooter>
  <rowBreaks count="3" manualBreakCount="3">
    <brk id="62" max="15" man="1"/>
    <brk id="126" max="15" man="1"/>
    <brk id="155" max="19" man="1"/>
  </rowBreaks>
  <colBreaks count="1" manualBreakCount="1">
    <brk id="16" max="59" man="1"/>
  </colBreaks>
  <legacyDrawing r:id="rId2"/>
</worksheet>
</file>

<file path=xl/worksheets/sheet15.xml><?xml version="1.0" encoding="utf-8"?>
<worksheet xmlns="http://schemas.openxmlformats.org/spreadsheetml/2006/main" xmlns:r="http://schemas.openxmlformats.org/officeDocument/2006/relationships">
  <sheetPr codeName="Tabelle22">
    <pageSetUpPr fitToPage="1"/>
  </sheetPr>
  <dimension ref="A1:Q56"/>
  <sheetViews>
    <sheetView showGridLines="0" zoomScale="50" zoomScaleNormal="50" zoomScalePageLayoutView="0" workbookViewId="0" topLeftCell="A3">
      <selection activeCell="B4" sqref="B4"/>
    </sheetView>
  </sheetViews>
  <sheetFormatPr defaultColWidth="11.421875" defaultRowHeight="12.75"/>
  <cols>
    <col min="1" max="1" width="64.8515625" style="160" customWidth="1"/>
    <col min="2" max="2" width="12.421875" style="1029" customWidth="1"/>
    <col min="3" max="3" width="13.00390625" style="160" customWidth="1"/>
    <col min="4" max="4" width="14.57421875" style="160" customWidth="1"/>
    <col min="5" max="16" width="14.421875" style="160" customWidth="1"/>
    <col min="17" max="17" width="12.8515625" style="160" customWidth="1"/>
    <col min="18" max="16384" width="11.421875" style="160" customWidth="1"/>
  </cols>
  <sheetData>
    <row r="1" spans="1:11" s="1" customFormat="1" ht="27.75">
      <c r="A1" s="739" t="str">
        <f>CONCATENATE("Liquiditätsplanung des 1. Geschäftsjahres des Unternehmens :  ",Startseite!C14)</f>
        <v>Liquiditätsplanung des 1. Geschäftsjahres des Unternehmens :  </v>
      </c>
      <c r="B1" s="1007"/>
      <c r="C1" s="149"/>
      <c r="I1" s="503">
        <f>'Personalkosten 1. Jahr'!K1</f>
        <v>42736</v>
      </c>
      <c r="J1" s="502" t="s">
        <v>282</v>
      </c>
      <c r="K1" s="503">
        <f>'Personalkosten 1. Jahr'!M1</f>
        <v>43086</v>
      </c>
    </row>
    <row r="2" spans="1:3" s="1" customFormat="1" ht="16.5" customHeight="1">
      <c r="A2" s="150"/>
      <c r="B2" s="1008"/>
      <c r="C2" s="150"/>
    </row>
    <row r="3" spans="2:4" s="1" customFormat="1" ht="15.75">
      <c r="B3" s="1006" t="s">
        <v>526</v>
      </c>
      <c r="C3" s="150"/>
      <c r="D3" s="150"/>
    </row>
    <row r="4" spans="2:8" s="1" customFormat="1" ht="15">
      <c r="B4" s="1009">
        <v>0.5</v>
      </c>
      <c r="C4" s="186" t="s">
        <v>81</v>
      </c>
      <c r="D4" s="187"/>
      <c r="E4" s="186"/>
      <c r="F4" s="186"/>
      <c r="G4" s="188"/>
      <c r="H4" s="189"/>
    </row>
    <row r="5" spans="2:8" s="1" customFormat="1" ht="15">
      <c r="B5" s="1010">
        <v>0.4</v>
      </c>
      <c r="C5" s="189" t="s">
        <v>82</v>
      </c>
      <c r="D5" s="152"/>
      <c r="E5" s="189"/>
      <c r="F5" s="189"/>
      <c r="G5" s="190"/>
      <c r="H5" s="189"/>
    </row>
    <row r="6" spans="2:8" s="1" customFormat="1" ht="15">
      <c r="B6" s="1010">
        <v>0.1</v>
      </c>
      <c r="C6" s="189" t="s">
        <v>83</v>
      </c>
      <c r="D6" s="152"/>
      <c r="E6" s="189"/>
      <c r="F6" s="189"/>
      <c r="G6" s="190"/>
      <c r="H6" s="189"/>
    </row>
    <row r="7" spans="2:8" s="1" customFormat="1" ht="15.75">
      <c r="B7" s="1011">
        <v>0.19</v>
      </c>
      <c r="C7" s="186" t="s">
        <v>84</v>
      </c>
      <c r="D7" s="192"/>
      <c r="E7" s="186"/>
      <c r="F7" s="186"/>
      <c r="G7" s="188"/>
      <c r="H7" s="189"/>
    </row>
    <row r="8" spans="2:8" s="1" customFormat="1" ht="15">
      <c r="B8" s="1012">
        <v>0.19</v>
      </c>
      <c r="C8" s="184" t="s">
        <v>85</v>
      </c>
      <c r="D8" s="185"/>
      <c r="E8" s="184"/>
      <c r="F8" s="184"/>
      <c r="G8" s="191"/>
      <c r="H8" s="189"/>
    </row>
    <row r="9" spans="1:15" s="1" customFormat="1" ht="16.5" thickBot="1">
      <c r="A9" s="151"/>
      <c r="B9" s="1013"/>
      <c r="C9" s="151"/>
      <c r="D9" s="317"/>
      <c r="E9" s="151"/>
      <c r="N9" s="109"/>
      <c r="O9" s="109"/>
    </row>
    <row r="10" spans="2:16" s="1" customFormat="1" ht="15.75">
      <c r="B10" s="1014" t="s">
        <v>525</v>
      </c>
      <c r="C10" s="154" t="s">
        <v>86</v>
      </c>
      <c r="D10" s="381">
        <f>Startseite!D16</f>
        <v>42736</v>
      </c>
      <c r="E10" s="380">
        <f>D10+32</f>
        <v>42768</v>
      </c>
      <c r="F10" s="380">
        <f aca="true" t="shared" si="0" ref="F10:O10">E10+31</f>
        <v>42799</v>
      </c>
      <c r="G10" s="380">
        <f t="shared" si="0"/>
        <v>42830</v>
      </c>
      <c r="H10" s="380">
        <f t="shared" si="0"/>
        <v>42861</v>
      </c>
      <c r="I10" s="380">
        <f t="shared" si="0"/>
        <v>42892</v>
      </c>
      <c r="J10" s="380">
        <f t="shared" si="0"/>
        <v>42923</v>
      </c>
      <c r="K10" s="380">
        <f t="shared" si="0"/>
        <v>42954</v>
      </c>
      <c r="L10" s="380">
        <f t="shared" si="0"/>
        <v>42985</v>
      </c>
      <c r="M10" s="380">
        <f t="shared" si="0"/>
        <v>43016</v>
      </c>
      <c r="N10" s="380">
        <f t="shared" si="0"/>
        <v>43047</v>
      </c>
      <c r="O10" s="380">
        <f t="shared" si="0"/>
        <v>43078</v>
      </c>
      <c r="P10" s="597" t="s">
        <v>87</v>
      </c>
    </row>
    <row r="11" spans="1:17" s="1" customFormat="1" ht="15.75">
      <c r="A11" s="156" t="s">
        <v>88</v>
      </c>
      <c r="B11" s="1014"/>
      <c r="C11" s="193">
        <f>Rentabilität!C13</f>
        <v>0</v>
      </c>
      <c r="D11" s="224"/>
      <c r="E11" s="224"/>
      <c r="F11" s="224"/>
      <c r="G11" s="224"/>
      <c r="H11" s="224"/>
      <c r="I11" s="224"/>
      <c r="J11" s="224"/>
      <c r="K11" s="224"/>
      <c r="L11" s="224"/>
      <c r="M11" s="224"/>
      <c r="N11" s="224"/>
      <c r="O11" s="224"/>
      <c r="P11" s="157">
        <f>SUM(D11:O11)</f>
        <v>0</v>
      </c>
      <c r="Q11" s="544">
        <f>IF(AND(ABS(P11-C11)&gt;100,P11&lt;&gt;0),"Überprüfe Eintragung","")</f>
      </c>
    </row>
    <row r="12" spans="1:17" s="1" customFormat="1" ht="15">
      <c r="A12" s="5" t="s">
        <v>89</v>
      </c>
      <c r="B12" s="1015"/>
      <c r="C12" s="194">
        <f aca="true" t="shared" si="1" ref="C12:O12">C11*$B$7</f>
        <v>0</v>
      </c>
      <c r="D12" s="2">
        <f t="shared" si="1"/>
        <v>0</v>
      </c>
      <c r="E12" s="2">
        <f t="shared" si="1"/>
        <v>0</v>
      </c>
      <c r="F12" s="2">
        <f t="shared" si="1"/>
        <v>0</v>
      </c>
      <c r="G12" s="2">
        <f t="shared" si="1"/>
        <v>0</v>
      </c>
      <c r="H12" s="2">
        <f t="shared" si="1"/>
        <v>0</v>
      </c>
      <c r="I12" s="2">
        <f t="shared" si="1"/>
        <v>0</v>
      </c>
      <c r="J12" s="2">
        <f t="shared" si="1"/>
        <v>0</v>
      </c>
      <c r="K12" s="2">
        <f t="shared" si="1"/>
        <v>0</v>
      </c>
      <c r="L12" s="2">
        <f t="shared" si="1"/>
        <v>0</v>
      </c>
      <c r="M12" s="2">
        <f t="shared" si="1"/>
        <v>0</v>
      </c>
      <c r="N12" s="2">
        <f t="shared" si="1"/>
        <v>0</v>
      </c>
      <c r="O12" s="570">
        <f t="shared" si="1"/>
        <v>0</v>
      </c>
      <c r="P12" s="571">
        <f>SUM(D12:O12)</f>
        <v>0</v>
      </c>
      <c r="Q12" s="544"/>
    </row>
    <row r="13" spans="1:17" s="1" customFormat="1" ht="15">
      <c r="A13" s="564"/>
      <c r="B13" s="1016"/>
      <c r="C13" s="565"/>
      <c r="D13" s="564"/>
      <c r="E13" s="564"/>
      <c r="F13" s="564"/>
      <c r="G13" s="564"/>
      <c r="H13" s="564"/>
      <c r="I13" s="564"/>
      <c r="J13" s="564"/>
      <c r="K13" s="564"/>
      <c r="L13" s="564"/>
      <c r="M13" s="564"/>
      <c r="N13" s="564"/>
      <c r="O13" s="564"/>
      <c r="P13" s="572"/>
      <c r="Q13" s="544"/>
    </row>
    <row r="14" spans="1:17" s="1" customFormat="1" ht="15.75">
      <c r="A14" s="567" t="s">
        <v>90</v>
      </c>
      <c r="B14" s="1017"/>
      <c r="C14" s="568"/>
      <c r="D14" s="569"/>
      <c r="E14" s="569"/>
      <c r="F14" s="569"/>
      <c r="G14" s="569"/>
      <c r="H14" s="569"/>
      <c r="I14" s="569"/>
      <c r="J14" s="569"/>
      <c r="K14" s="569"/>
      <c r="L14" s="569"/>
      <c r="M14" s="569"/>
      <c r="N14" s="569"/>
      <c r="O14" s="569"/>
      <c r="P14" s="569"/>
      <c r="Q14" s="544"/>
    </row>
    <row r="15" spans="1:17" s="1" customFormat="1" ht="15">
      <c r="A15" s="236" t="s">
        <v>95</v>
      </c>
      <c r="B15" s="1018"/>
      <c r="C15" s="237">
        <f>C11+C12</f>
        <v>0</v>
      </c>
      <c r="D15" s="228">
        <f>(D11+D12)*$B$4</f>
        <v>0</v>
      </c>
      <c r="E15" s="228">
        <f>(D11+D12)*B5+(E11+E12)*B4</f>
        <v>0</v>
      </c>
      <c r="F15" s="228">
        <f aca="true" t="shared" si="2" ref="F15:O15">(D11+D12)*$B$6+(E11+E12)*$B$5+(F11+F12)*$B$4</f>
        <v>0</v>
      </c>
      <c r="G15" s="228">
        <f t="shared" si="2"/>
        <v>0</v>
      </c>
      <c r="H15" s="228">
        <f t="shared" si="2"/>
        <v>0</v>
      </c>
      <c r="I15" s="228">
        <f t="shared" si="2"/>
        <v>0</v>
      </c>
      <c r="J15" s="228">
        <f t="shared" si="2"/>
        <v>0</v>
      </c>
      <c r="K15" s="228">
        <f t="shared" si="2"/>
        <v>0</v>
      </c>
      <c r="L15" s="228">
        <f t="shared" si="2"/>
        <v>0</v>
      </c>
      <c r="M15" s="228">
        <f t="shared" si="2"/>
        <v>0</v>
      </c>
      <c r="N15" s="228">
        <f t="shared" si="2"/>
        <v>0</v>
      </c>
      <c r="O15" s="228">
        <f t="shared" si="2"/>
        <v>0</v>
      </c>
      <c r="P15" s="229">
        <f>SUM(D15:O15)</f>
        <v>0</v>
      </c>
      <c r="Q15" s="544"/>
    </row>
    <row r="16" spans="1:17" s="1" customFormat="1" ht="15">
      <c r="A16" s="5" t="s">
        <v>91</v>
      </c>
      <c r="B16" s="1015"/>
      <c r="C16" s="224">
        <f>Finanzierung!C11+Finanzierung!C25</f>
        <v>0</v>
      </c>
      <c r="D16" s="224"/>
      <c r="E16" s="224"/>
      <c r="F16" s="224"/>
      <c r="G16" s="224"/>
      <c r="H16" s="224"/>
      <c r="I16" s="224"/>
      <c r="J16" s="224"/>
      <c r="K16" s="224"/>
      <c r="L16" s="224"/>
      <c r="M16" s="224"/>
      <c r="N16" s="224"/>
      <c r="O16" s="224"/>
      <c r="P16" s="4">
        <f>SUM(D16:O16)</f>
        <v>0</v>
      </c>
      <c r="Q16" s="544">
        <f>IF(AND(ABS(P16-C16)&gt;100,P16&lt;&gt;0),"Überprüfe Eintragung","")</f>
      </c>
    </row>
    <row r="17" spans="1:17" s="1" customFormat="1" ht="16.5" thickBot="1">
      <c r="A17" s="156"/>
      <c r="B17" s="1014"/>
      <c r="C17" s="193"/>
      <c r="D17" s="2"/>
      <c r="E17" s="2"/>
      <c r="F17" s="2"/>
      <c r="G17" s="2"/>
      <c r="H17" s="2"/>
      <c r="I17" s="2"/>
      <c r="J17" s="2"/>
      <c r="K17" s="2"/>
      <c r="L17" s="2"/>
      <c r="M17" s="2"/>
      <c r="N17" s="2"/>
      <c r="O17" s="3"/>
      <c r="P17" s="4"/>
      <c r="Q17" s="544"/>
    </row>
    <row r="18" spans="1:17" s="1" customFormat="1" ht="17.25" thickBot="1" thickTop="1">
      <c r="A18" s="238" t="s">
        <v>220</v>
      </c>
      <c r="B18" s="1019"/>
      <c r="C18" s="239"/>
      <c r="D18" s="314">
        <f aca="true" t="shared" si="3" ref="D18:O18">D15+D16</f>
        <v>0</v>
      </c>
      <c r="E18" s="314">
        <f t="shared" si="3"/>
        <v>0</v>
      </c>
      <c r="F18" s="314">
        <f t="shared" si="3"/>
        <v>0</v>
      </c>
      <c r="G18" s="314">
        <f t="shared" si="3"/>
        <v>0</v>
      </c>
      <c r="H18" s="314">
        <f t="shared" si="3"/>
        <v>0</v>
      </c>
      <c r="I18" s="314">
        <f t="shared" si="3"/>
        <v>0</v>
      </c>
      <c r="J18" s="314">
        <f t="shared" si="3"/>
        <v>0</v>
      </c>
      <c r="K18" s="314">
        <f t="shared" si="3"/>
        <v>0</v>
      </c>
      <c r="L18" s="314">
        <f t="shared" si="3"/>
        <v>0</v>
      </c>
      <c r="M18" s="314">
        <f t="shared" si="3"/>
        <v>0</v>
      </c>
      <c r="N18" s="314">
        <f t="shared" si="3"/>
        <v>0</v>
      </c>
      <c r="O18" s="578">
        <f t="shared" si="3"/>
        <v>0</v>
      </c>
      <c r="P18" s="316">
        <f>SUM(D18:O18)</f>
        <v>0</v>
      </c>
      <c r="Q18" s="544"/>
    </row>
    <row r="19" spans="1:17" s="1" customFormat="1" ht="15.75" thickTop="1">
      <c r="A19" s="189"/>
      <c r="B19" s="1020"/>
      <c r="C19" s="575"/>
      <c r="D19" s="576"/>
      <c r="E19" s="576"/>
      <c r="F19" s="576"/>
      <c r="G19" s="576"/>
      <c r="H19" s="576"/>
      <c r="I19" s="576"/>
      <c r="J19" s="576"/>
      <c r="K19" s="576"/>
      <c r="L19" s="576"/>
      <c r="M19" s="576"/>
      <c r="N19" s="576"/>
      <c r="O19" s="576"/>
      <c r="P19" s="576"/>
      <c r="Q19" s="544"/>
    </row>
    <row r="20" spans="1:17" s="1" customFormat="1" ht="15.75">
      <c r="A20" s="567" t="s">
        <v>133</v>
      </c>
      <c r="B20" s="1017"/>
      <c r="C20" s="568"/>
      <c r="D20" s="577"/>
      <c r="E20" s="577"/>
      <c r="F20" s="577"/>
      <c r="G20" s="577"/>
      <c r="H20" s="577"/>
      <c r="I20" s="577"/>
      <c r="J20" s="577"/>
      <c r="K20" s="577"/>
      <c r="L20" s="577"/>
      <c r="M20" s="577"/>
      <c r="N20" s="577"/>
      <c r="O20" s="577"/>
      <c r="P20" s="576"/>
      <c r="Q20" s="544"/>
    </row>
    <row r="21" spans="1:17" s="1" customFormat="1" ht="15">
      <c r="A21" s="5" t="s">
        <v>110</v>
      </c>
      <c r="B21" s="1015" t="s">
        <v>109</v>
      </c>
      <c r="C21" s="194">
        <f>Rentabilität!C19</f>
        <v>0</v>
      </c>
      <c r="D21" s="224"/>
      <c r="E21" s="224"/>
      <c r="F21" s="224"/>
      <c r="G21" s="224"/>
      <c r="H21" s="224"/>
      <c r="I21" s="224"/>
      <c r="J21" s="224"/>
      <c r="K21" s="224"/>
      <c r="L21" s="224"/>
      <c r="M21" s="224"/>
      <c r="N21" s="224"/>
      <c r="O21" s="224"/>
      <c r="P21" s="4">
        <f aca="true" t="shared" si="4" ref="P21:P29">SUM(D21:O21)</f>
        <v>0</v>
      </c>
      <c r="Q21" s="544">
        <f>IF(AND(P21&lt;&gt;C21,P21&lt;&gt;0),"Überprüfe Eintragung","")</f>
      </c>
    </row>
    <row r="22" spans="1:17" s="1" customFormat="1" ht="15.75">
      <c r="A22" s="5" t="s">
        <v>111</v>
      </c>
      <c r="B22" s="1015" t="s">
        <v>109</v>
      </c>
      <c r="C22" s="194">
        <f>Rentabilität!C14</f>
        <v>0</v>
      </c>
      <c r="D22" s="224"/>
      <c r="E22" s="224"/>
      <c r="F22" s="224"/>
      <c r="G22" s="224"/>
      <c r="H22" s="224"/>
      <c r="I22" s="224"/>
      <c r="J22" s="224"/>
      <c r="K22" s="224"/>
      <c r="L22" s="224"/>
      <c r="M22" s="224"/>
      <c r="N22" s="224"/>
      <c r="O22" s="224"/>
      <c r="P22" s="4">
        <f t="shared" si="4"/>
        <v>0</v>
      </c>
      <c r="Q22" s="158">
        <f>IF(AND(P22&lt;&gt;C22,P22&lt;&gt;0),"Überprüfe Eintragung","")</f>
      </c>
    </row>
    <row r="23" spans="1:17" s="1" customFormat="1" ht="15">
      <c r="A23" s="236" t="s">
        <v>151</v>
      </c>
      <c r="B23" s="1018" t="s">
        <v>108</v>
      </c>
      <c r="C23" s="237">
        <f>Rentabilität!C21</f>
        <v>0</v>
      </c>
      <c r="D23" s="579"/>
      <c r="E23" s="579"/>
      <c r="F23" s="579"/>
      <c r="G23" s="579"/>
      <c r="H23" s="579"/>
      <c r="I23" s="579"/>
      <c r="J23" s="579"/>
      <c r="K23" s="579"/>
      <c r="L23" s="579"/>
      <c r="M23" s="579"/>
      <c r="N23" s="579"/>
      <c r="O23" s="579"/>
      <c r="P23" s="4">
        <f t="shared" si="4"/>
        <v>0</v>
      </c>
      <c r="Q23" s="544">
        <f>IF(AND(ABS(P23-C23)&gt;100,P23&lt;&gt;0),"Überprüfe Eintragung","")</f>
      </c>
    </row>
    <row r="24" spans="1:17" s="1" customFormat="1" ht="15">
      <c r="A24" s="5" t="str">
        <f>'übrige Kosten'!A8</f>
        <v>Raumkosten (Miete, Pacht)</v>
      </c>
      <c r="B24" s="1021" t="s">
        <v>108</v>
      </c>
      <c r="C24" s="194">
        <f>'übrige Kosten'!C8</f>
        <v>0</v>
      </c>
      <c r="D24" s="224"/>
      <c r="E24" s="224"/>
      <c r="F24" s="224"/>
      <c r="G24" s="224"/>
      <c r="H24" s="224"/>
      <c r="I24" s="224"/>
      <c r="J24" s="224"/>
      <c r="K24" s="224"/>
      <c r="L24" s="224"/>
      <c r="M24" s="224"/>
      <c r="N24" s="224"/>
      <c r="O24" s="224"/>
      <c r="P24" s="4">
        <f t="shared" si="4"/>
        <v>0</v>
      </c>
      <c r="Q24" s="544">
        <f aca="true" t="shared" si="5" ref="Q24:Q46">IF(AND(ABS(P24-C24)&gt;10,P24&lt;&gt;0),"Überprüfe Eintragung","")</f>
      </c>
    </row>
    <row r="25" spans="1:17" s="1" customFormat="1" ht="15">
      <c r="A25" s="5" t="str">
        <f>'übrige Kosten'!A9</f>
        <v>Energiekosten (Strom, Heizung, Wasser)</v>
      </c>
      <c r="B25" s="1015" t="s">
        <v>109</v>
      </c>
      <c r="C25" s="194">
        <f>'übrige Kosten'!C9</f>
        <v>0</v>
      </c>
      <c r="D25" s="224"/>
      <c r="E25" s="224"/>
      <c r="F25" s="224"/>
      <c r="G25" s="224"/>
      <c r="H25" s="224"/>
      <c r="I25" s="224"/>
      <c r="J25" s="224"/>
      <c r="K25" s="224"/>
      <c r="L25" s="224"/>
      <c r="M25" s="224"/>
      <c r="N25" s="224"/>
      <c r="O25" s="224"/>
      <c r="P25" s="4">
        <f t="shared" si="4"/>
        <v>0</v>
      </c>
      <c r="Q25" s="544">
        <f t="shared" si="5"/>
      </c>
    </row>
    <row r="26" spans="1:17" s="1" customFormat="1" ht="15">
      <c r="A26" s="5" t="str">
        <f>'übrige Kosten'!A10</f>
        <v>Versicherung, Beiträge</v>
      </c>
      <c r="B26" s="1015" t="s">
        <v>108</v>
      </c>
      <c r="C26" s="194">
        <f>'übrige Kosten'!C10</f>
        <v>0</v>
      </c>
      <c r="D26" s="224"/>
      <c r="E26" s="224"/>
      <c r="F26" s="224"/>
      <c r="G26" s="224"/>
      <c r="H26" s="224"/>
      <c r="I26" s="224"/>
      <c r="J26" s="224"/>
      <c r="K26" s="224"/>
      <c r="L26" s="224"/>
      <c r="M26" s="224"/>
      <c r="N26" s="224"/>
      <c r="O26" s="224"/>
      <c r="P26" s="4">
        <f t="shared" si="4"/>
        <v>0</v>
      </c>
      <c r="Q26" s="544">
        <f t="shared" si="5"/>
      </c>
    </row>
    <row r="27" spans="1:17" s="1" customFormat="1" ht="15">
      <c r="A27" s="5" t="str">
        <f>'übrige Kosten'!A11</f>
        <v>Kfz-Kosten (incl. Leasing, Steuern, Vers., Rep., ohne AfA)</v>
      </c>
      <c r="B27" s="1015" t="s">
        <v>109</v>
      </c>
      <c r="C27" s="194">
        <f>'übrige Kosten'!C11</f>
        <v>0</v>
      </c>
      <c r="D27" s="224"/>
      <c r="E27" s="224"/>
      <c r="F27" s="224"/>
      <c r="G27" s="224"/>
      <c r="H27" s="224"/>
      <c r="I27" s="224"/>
      <c r="J27" s="224"/>
      <c r="K27" s="224"/>
      <c r="L27" s="224"/>
      <c r="M27" s="224"/>
      <c r="N27" s="224"/>
      <c r="O27" s="224"/>
      <c r="P27" s="4">
        <f t="shared" si="4"/>
        <v>0</v>
      </c>
      <c r="Q27" s="544">
        <f t="shared" si="5"/>
      </c>
    </row>
    <row r="28" spans="1:17" s="1" customFormat="1" ht="15">
      <c r="A28" s="5" t="str">
        <f>'übrige Kosten'!A12</f>
        <v>Werbung  / Reisekosten</v>
      </c>
      <c r="B28" s="1015" t="s">
        <v>109</v>
      </c>
      <c r="C28" s="194">
        <f>'übrige Kosten'!C12</f>
        <v>0</v>
      </c>
      <c r="D28" s="224"/>
      <c r="E28" s="224"/>
      <c r="F28" s="224"/>
      <c r="G28" s="224"/>
      <c r="H28" s="224"/>
      <c r="I28" s="224"/>
      <c r="J28" s="224"/>
      <c r="K28" s="224"/>
      <c r="L28" s="224"/>
      <c r="M28" s="224"/>
      <c r="N28" s="224"/>
      <c r="O28" s="224"/>
      <c r="P28" s="4">
        <f t="shared" si="4"/>
        <v>0</v>
      </c>
      <c r="Q28" s="544">
        <f t="shared" si="5"/>
      </c>
    </row>
    <row r="29" spans="1:17" s="1" customFormat="1" ht="15" customHeight="1">
      <c r="A29" s="5" t="str">
        <f>'übrige Kosten'!A13</f>
        <v>Kosten der Warenabgabe (incl.  Gewährleistungen)</v>
      </c>
      <c r="B29" s="1015" t="s">
        <v>109</v>
      </c>
      <c r="C29" s="194">
        <f>'übrige Kosten'!C13</f>
        <v>0</v>
      </c>
      <c r="D29" s="224"/>
      <c r="E29" s="224"/>
      <c r="F29" s="224"/>
      <c r="G29" s="224"/>
      <c r="H29" s="224"/>
      <c r="I29" s="224"/>
      <c r="J29" s="224"/>
      <c r="K29" s="224"/>
      <c r="L29" s="224"/>
      <c r="M29" s="224"/>
      <c r="N29" s="224"/>
      <c r="O29" s="224"/>
      <c r="P29" s="4">
        <f t="shared" si="4"/>
        <v>0</v>
      </c>
      <c r="Q29" s="544">
        <f t="shared" si="5"/>
      </c>
    </row>
    <row r="30" spans="1:17" s="1" customFormat="1" ht="15">
      <c r="A30" s="5" t="str">
        <f>'übrige Kosten'!A15</f>
        <v>Reparaturen, Instandhaltung</v>
      </c>
      <c r="B30" s="1015" t="s">
        <v>109</v>
      </c>
      <c r="C30" s="194">
        <f>'übrige Kosten'!C15</f>
        <v>0</v>
      </c>
      <c r="D30" s="224"/>
      <c r="E30" s="224"/>
      <c r="F30" s="224"/>
      <c r="G30" s="224"/>
      <c r="H30" s="224"/>
      <c r="I30" s="224"/>
      <c r="J30" s="224"/>
      <c r="K30" s="224"/>
      <c r="L30" s="224"/>
      <c r="M30" s="224"/>
      <c r="N30" s="224"/>
      <c r="O30" s="224"/>
      <c r="P30" s="4">
        <f aca="true" t="shared" si="6" ref="P30:P49">SUM(D30:O30)</f>
        <v>0</v>
      </c>
      <c r="Q30" s="544">
        <f t="shared" si="5"/>
      </c>
    </row>
    <row r="31" spans="1:17" s="1" customFormat="1" ht="15">
      <c r="A31" s="5" t="str">
        <f>'übrige Kosten'!A16</f>
        <v>Büro (Telefon, Telefax, Internet)</v>
      </c>
      <c r="B31" s="1015" t="s">
        <v>109</v>
      </c>
      <c r="C31" s="194">
        <f>'übrige Kosten'!C16</f>
        <v>0</v>
      </c>
      <c r="D31" s="224"/>
      <c r="E31" s="224"/>
      <c r="F31" s="224"/>
      <c r="G31" s="224"/>
      <c r="H31" s="224"/>
      <c r="I31" s="224"/>
      <c r="J31" s="224"/>
      <c r="K31" s="224"/>
      <c r="L31" s="224"/>
      <c r="M31" s="224"/>
      <c r="N31" s="224"/>
      <c r="O31" s="224"/>
      <c r="P31" s="4">
        <f t="shared" si="6"/>
        <v>0</v>
      </c>
      <c r="Q31" s="544">
        <f t="shared" si="5"/>
      </c>
    </row>
    <row r="32" spans="1:17" s="1" customFormat="1" ht="15">
      <c r="A32" s="5" t="str">
        <f>'übrige Kosten'!A17</f>
        <v>Büro (Porto, Zeitschriften, sonst. Bürobedarf)</v>
      </c>
      <c r="B32" s="1015" t="s">
        <v>109</v>
      </c>
      <c r="C32" s="194">
        <f>'übrige Kosten'!C17</f>
        <v>0</v>
      </c>
      <c r="D32" s="224"/>
      <c r="E32" s="224"/>
      <c r="F32" s="224"/>
      <c r="G32" s="224"/>
      <c r="H32" s="224"/>
      <c r="I32" s="224"/>
      <c r="J32" s="224"/>
      <c r="K32" s="224"/>
      <c r="L32" s="224"/>
      <c r="M32" s="224"/>
      <c r="N32" s="224"/>
      <c r="O32" s="224"/>
      <c r="P32" s="4">
        <f t="shared" si="6"/>
        <v>0</v>
      </c>
      <c r="Q32" s="544">
        <f t="shared" si="5"/>
      </c>
    </row>
    <row r="33" spans="1:17" s="1" customFormat="1" ht="15">
      <c r="A33" s="5" t="str">
        <f>'übrige Kosten'!A18</f>
        <v>Buchführung und Abschlusskosten / Beratungskosten</v>
      </c>
      <c r="B33" s="1015" t="s">
        <v>109</v>
      </c>
      <c r="C33" s="194">
        <f>'übrige Kosten'!C18</f>
        <v>0</v>
      </c>
      <c r="D33" s="224"/>
      <c r="E33" s="224"/>
      <c r="F33" s="224"/>
      <c r="G33" s="224"/>
      <c r="H33" s="224"/>
      <c r="I33" s="224"/>
      <c r="J33" s="224"/>
      <c r="K33" s="224"/>
      <c r="L33" s="224"/>
      <c r="M33" s="224"/>
      <c r="N33" s="224"/>
      <c r="O33" s="224"/>
      <c r="P33" s="4">
        <f t="shared" si="6"/>
        <v>0</v>
      </c>
      <c r="Q33" s="544">
        <f t="shared" si="5"/>
      </c>
    </row>
    <row r="34" spans="1:17" s="1" customFormat="1" ht="15">
      <c r="A34" s="5" t="str">
        <f>'übrige Kosten'!A19</f>
        <v>Miete / Leasing (ohne Kfz) für bewegliche Wirtschaftsgüter</v>
      </c>
      <c r="B34" s="1015" t="s">
        <v>109</v>
      </c>
      <c r="C34" s="194">
        <f>'übrige Kosten'!C19</f>
        <v>0</v>
      </c>
      <c r="D34" s="224"/>
      <c r="E34" s="224"/>
      <c r="F34" s="224"/>
      <c r="G34" s="224"/>
      <c r="H34" s="224"/>
      <c r="I34" s="224"/>
      <c r="J34" s="224"/>
      <c r="K34" s="224"/>
      <c r="L34" s="224"/>
      <c r="M34" s="224"/>
      <c r="N34" s="224"/>
      <c r="O34" s="224"/>
      <c r="P34" s="4">
        <f t="shared" si="6"/>
        <v>0</v>
      </c>
      <c r="Q34" s="544">
        <f t="shared" si="5"/>
      </c>
    </row>
    <row r="35" spans="1:17" s="1" customFormat="1" ht="15">
      <c r="A35" s="5" t="str">
        <f>'übrige Kosten'!A20</f>
        <v>Abraum - und Abfallbeseitigung</v>
      </c>
      <c r="B35" s="1015" t="s">
        <v>109</v>
      </c>
      <c r="C35" s="194">
        <f>'übrige Kosten'!C20</f>
        <v>0</v>
      </c>
      <c r="D35" s="224"/>
      <c r="E35" s="224"/>
      <c r="F35" s="224"/>
      <c r="G35" s="224"/>
      <c r="H35" s="224"/>
      <c r="I35" s="224"/>
      <c r="J35" s="224"/>
      <c r="K35" s="224"/>
      <c r="L35" s="224"/>
      <c r="M35" s="224"/>
      <c r="N35" s="224"/>
      <c r="O35" s="224"/>
      <c r="P35" s="4">
        <f t="shared" si="6"/>
        <v>0</v>
      </c>
      <c r="Q35" s="544">
        <f t="shared" si="5"/>
      </c>
    </row>
    <row r="36" spans="1:17" s="1" customFormat="1" ht="15">
      <c r="A36" s="5" t="str">
        <f>'übrige Kosten'!A21</f>
        <v>Werkzeug und Kleingeräte GWG</v>
      </c>
      <c r="B36" s="1015" t="s">
        <v>109</v>
      </c>
      <c r="C36" s="194">
        <f>'übrige Kosten'!C21</f>
        <v>0</v>
      </c>
      <c r="D36" s="224"/>
      <c r="E36" s="224"/>
      <c r="F36" s="224"/>
      <c r="G36" s="224"/>
      <c r="H36" s="224"/>
      <c r="I36" s="224"/>
      <c r="J36" s="224"/>
      <c r="K36" s="224"/>
      <c r="L36" s="224"/>
      <c r="M36" s="224"/>
      <c r="N36" s="224"/>
      <c r="O36" s="224"/>
      <c r="P36" s="4">
        <f t="shared" si="6"/>
        <v>0</v>
      </c>
      <c r="Q36" s="544">
        <f>IF(AND(ABS(P36-C36)&gt;100,P36&lt;&gt;0),"Überprüfe Eintragung","")</f>
      </c>
    </row>
    <row r="37" spans="1:17" s="1" customFormat="1" ht="15">
      <c r="A37" s="5" t="str">
        <f>'übrige Kosten'!A22</f>
        <v>Betriebsbedarf</v>
      </c>
      <c r="B37" s="1015" t="s">
        <v>109</v>
      </c>
      <c r="C37" s="194">
        <f>'übrige Kosten'!C22</f>
        <v>0</v>
      </c>
      <c r="D37" s="224"/>
      <c r="E37" s="224"/>
      <c r="F37" s="224"/>
      <c r="G37" s="224"/>
      <c r="H37" s="224"/>
      <c r="I37" s="224"/>
      <c r="J37" s="224"/>
      <c r="K37" s="224"/>
      <c r="L37" s="224"/>
      <c r="M37" s="224"/>
      <c r="N37" s="224"/>
      <c r="O37" s="224"/>
      <c r="P37" s="4">
        <f t="shared" si="6"/>
        <v>0</v>
      </c>
      <c r="Q37" s="544">
        <f t="shared" si="5"/>
      </c>
    </row>
    <row r="38" spans="1:17" s="1" customFormat="1" ht="14.25" customHeight="1">
      <c r="A38" s="5" t="str">
        <f>'übrige Kosten'!A23</f>
        <v>langfristige Zinsen</v>
      </c>
      <c r="B38" s="1015" t="s">
        <v>108</v>
      </c>
      <c r="C38" s="194">
        <f>'übrige Kosten'!C23</f>
        <v>0</v>
      </c>
      <c r="D38" s="224"/>
      <c r="E38" s="224"/>
      <c r="F38" s="224"/>
      <c r="G38" s="224"/>
      <c r="H38" s="224"/>
      <c r="I38" s="224"/>
      <c r="J38" s="224"/>
      <c r="K38" s="224"/>
      <c r="L38" s="224"/>
      <c r="M38" s="224"/>
      <c r="N38" s="224"/>
      <c r="O38" s="224"/>
      <c r="P38" s="4">
        <f t="shared" si="6"/>
        <v>0</v>
      </c>
      <c r="Q38" s="544">
        <f>IF(AND(ABS(P38-C38)&gt;50,P38&lt;&gt;0),"Überprüfe Eintragung","")</f>
      </c>
    </row>
    <row r="39" spans="1:17" s="1" customFormat="1" ht="14.25" customHeight="1">
      <c r="A39" s="5" t="str">
        <f>'übrige Kosten'!A24</f>
        <v>kurzfristige Zinsen, Bankgebühren</v>
      </c>
      <c r="B39" s="1015" t="s">
        <v>108</v>
      </c>
      <c r="C39" s="194">
        <f>'übrige Kosten'!C24</f>
        <v>0</v>
      </c>
      <c r="D39" s="224"/>
      <c r="E39" s="224"/>
      <c r="F39" s="224"/>
      <c r="G39" s="224"/>
      <c r="H39" s="224"/>
      <c r="I39" s="224"/>
      <c r="J39" s="224"/>
      <c r="K39" s="224"/>
      <c r="L39" s="224"/>
      <c r="M39" s="224"/>
      <c r="N39" s="224"/>
      <c r="O39" s="224"/>
      <c r="P39" s="4">
        <f>SUM(D39:O39)</f>
        <v>0</v>
      </c>
      <c r="Q39" s="544">
        <f>IF(AND(ABS(P39-C39)&gt;10,P39&lt;&gt;0),"Überprüfe Eintragung","")</f>
      </c>
    </row>
    <row r="40" spans="1:17" s="1" customFormat="1" ht="14.25" customHeight="1">
      <c r="A40" s="5" t="str">
        <f>'übrige Kosten'!A25</f>
        <v>Sonstiges</v>
      </c>
      <c r="B40" s="1015" t="s">
        <v>109</v>
      </c>
      <c r="C40" s="194">
        <f>'übrige Kosten'!C25+'übrige Kosten'!C26+'übrige Kosten'!C27</f>
        <v>0</v>
      </c>
      <c r="D40" s="224"/>
      <c r="E40" s="224"/>
      <c r="F40" s="224"/>
      <c r="G40" s="224"/>
      <c r="H40" s="224"/>
      <c r="I40" s="224"/>
      <c r="J40" s="224"/>
      <c r="K40" s="224"/>
      <c r="L40" s="224"/>
      <c r="M40" s="224"/>
      <c r="N40" s="224"/>
      <c r="O40" s="224"/>
      <c r="P40" s="4">
        <f t="shared" si="6"/>
        <v>0</v>
      </c>
      <c r="Q40" s="544">
        <f>IF(AND(ABS(P40-C40)&gt;10,P40&lt;&gt;0),"Überprüfe Eintragung","")</f>
      </c>
    </row>
    <row r="41" spans="1:17" s="1" customFormat="1" ht="21.75" customHeight="1" hidden="1">
      <c r="A41" s="5" t="str">
        <f>'übrige Kosten'!A27</f>
        <v>Sonstiges 3:</v>
      </c>
      <c r="B41" s="1015"/>
      <c r="C41" s="194"/>
      <c r="D41" s="224"/>
      <c r="E41" s="224"/>
      <c r="F41" s="224"/>
      <c r="G41" s="224"/>
      <c r="H41" s="224"/>
      <c r="I41" s="224"/>
      <c r="J41" s="224"/>
      <c r="K41" s="224"/>
      <c r="L41" s="224"/>
      <c r="M41" s="224"/>
      <c r="N41" s="224"/>
      <c r="O41" s="224"/>
      <c r="P41" s="4">
        <f t="shared" si="6"/>
        <v>0</v>
      </c>
      <c r="Q41" s="544">
        <f t="shared" si="5"/>
      </c>
    </row>
    <row r="42" spans="1:17" s="1" customFormat="1" ht="20.25" customHeight="1" hidden="1">
      <c r="A42" s="5" t="str">
        <f>'übrige Kosten'!A28</f>
        <v>übrige Kosten gesamt</v>
      </c>
      <c r="B42" s="1015"/>
      <c r="C42" s="194"/>
      <c r="D42" s="224"/>
      <c r="E42" s="224"/>
      <c r="F42" s="224"/>
      <c r="G42" s="224"/>
      <c r="H42" s="224"/>
      <c r="I42" s="224"/>
      <c r="J42" s="224"/>
      <c r="K42" s="224"/>
      <c r="L42" s="224"/>
      <c r="M42" s="224"/>
      <c r="N42" s="224"/>
      <c r="O42" s="224"/>
      <c r="P42" s="4">
        <f t="shared" si="6"/>
        <v>0</v>
      </c>
      <c r="Q42" s="544">
        <f t="shared" si="5"/>
      </c>
    </row>
    <row r="43" spans="1:17" s="1" customFormat="1" ht="23.25" customHeight="1" hidden="1">
      <c r="A43" s="5">
        <f>'übrige Kosten'!A29</f>
        <v>0</v>
      </c>
      <c r="B43" s="1015"/>
      <c r="C43" s="194"/>
      <c r="D43" s="224"/>
      <c r="E43" s="224"/>
      <c r="F43" s="224"/>
      <c r="G43" s="224"/>
      <c r="H43" s="224"/>
      <c r="I43" s="224"/>
      <c r="J43" s="224"/>
      <c r="K43" s="224"/>
      <c r="L43" s="224"/>
      <c r="M43" s="224"/>
      <c r="N43" s="224"/>
      <c r="O43" s="224"/>
      <c r="P43" s="4">
        <f t="shared" si="6"/>
        <v>0</v>
      </c>
      <c r="Q43" s="544">
        <f t="shared" si="5"/>
      </c>
    </row>
    <row r="44" spans="1:17" s="1" customFormat="1" ht="18" customHeight="1">
      <c r="A44" s="5" t="s">
        <v>412</v>
      </c>
      <c r="B44" s="1015" t="s">
        <v>108</v>
      </c>
      <c r="C44" s="194">
        <f>'übrige Kosten'!C34</f>
        <v>0</v>
      </c>
      <c r="D44" s="224"/>
      <c r="E44" s="224"/>
      <c r="F44" s="224"/>
      <c r="G44" s="224"/>
      <c r="H44" s="224"/>
      <c r="I44" s="224"/>
      <c r="J44" s="224"/>
      <c r="K44" s="224"/>
      <c r="L44" s="224"/>
      <c r="M44" s="224"/>
      <c r="N44" s="224"/>
      <c r="O44" s="224"/>
      <c r="P44" s="4">
        <f t="shared" si="6"/>
        <v>0</v>
      </c>
      <c r="Q44" s="544">
        <f t="shared" si="5"/>
      </c>
    </row>
    <row r="45" spans="1:17" s="1" customFormat="1" ht="31.5" customHeight="1">
      <c r="A45" s="226" t="s">
        <v>310</v>
      </c>
      <c r="B45" s="1021" t="s">
        <v>109</v>
      </c>
      <c r="C45" s="224">
        <f>Kapitalbedarf!C19+Kapitalbedarf!C21+Kapitalbedarf!C22</f>
        <v>0</v>
      </c>
      <c r="D45" s="224"/>
      <c r="E45" s="224"/>
      <c r="F45" s="224"/>
      <c r="G45" s="224"/>
      <c r="H45" s="224"/>
      <c r="I45" s="224"/>
      <c r="J45" s="224"/>
      <c r="K45" s="224"/>
      <c r="L45" s="224"/>
      <c r="M45" s="224"/>
      <c r="N45" s="224"/>
      <c r="O45" s="224"/>
      <c r="P45" s="4">
        <f t="shared" si="6"/>
        <v>0</v>
      </c>
      <c r="Q45" s="544">
        <f t="shared" si="5"/>
      </c>
    </row>
    <row r="46" spans="1:17" s="1" customFormat="1" ht="15">
      <c r="A46" s="5" t="s">
        <v>92</v>
      </c>
      <c r="B46" s="1015" t="s">
        <v>108</v>
      </c>
      <c r="C46" s="194">
        <f>IF(OR(Startseite!A35=Startseite!A44,Startseite!A35=Startseite!A45,Startseite!A35=Startseite!A46),0,Unternehmerlohn!D40)</f>
        <v>0</v>
      </c>
      <c r="D46" s="224"/>
      <c r="E46" s="224"/>
      <c r="F46" s="224"/>
      <c r="G46" s="224"/>
      <c r="H46" s="224"/>
      <c r="I46" s="224"/>
      <c r="J46" s="224"/>
      <c r="K46" s="224"/>
      <c r="L46" s="224"/>
      <c r="M46" s="224"/>
      <c r="N46" s="224"/>
      <c r="O46" s="224"/>
      <c r="P46" s="734">
        <f t="shared" si="6"/>
        <v>0</v>
      </c>
      <c r="Q46" s="544">
        <f t="shared" si="5"/>
      </c>
    </row>
    <row r="47" spans="1:17" s="1" customFormat="1" ht="15">
      <c r="A47" s="5" t="s">
        <v>534</v>
      </c>
      <c r="B47" s="1015" t="s">
        <v>108</v>
      </c>
      <c r="C47" s="194">
        <f>Rentabilität!C29</f>
        <v>0</v>
      </c>
      <c r="D47" s="224"/>
      <c r="E47" s="224"/>
      <c r="F47" s="224"/>
      <c r="G47" s="224"/>
      <c r="H47" s="224"/>
      <c r="I47" s="224"/>
      <c r="J47" s="224"/>
      <c r="K47" s="224"/>
      <c r="L47" s="224"/>
      <c r="M47" s="224"/>
      <c r="N47" s="224"/>
      <c r="O47" s="224"/>
      <c r="P47" s="4">
        <f t="shared" si="6"/>
        <v>0</v>
      </c>
      <c r="Q47" s="544"/>
    </row>
    <row r="48" spans="1:17" s="1" customFormat="1" ht="15.75" thickBot="1">
      <c r="A48" s="233" t="s">
        <v>107</v>
      </c>
      <c r="B48" s="1022"/>
      <c r="C48" s="234">
        <f>(C21+C22+IF($B24="ja",C24,0)+C25+C27+C28+C29+C30+C31+C32+C33+C34+C35+C36+C37+C40+C41+C42+C43+IF($B45="ja",C45,0))*$B$8</f>
        <v>0</v>
      </c>
      <c r="D48" s="234">
        <f>(SUM(D21:D47)-D23-IF($B24="nein",D24,0)-D26-D38-D39-D44-IF($B45="nein",D45,0)-D46-D47)*$B$8</f>
        <v>0</v>
      </c>
      <c r="E48" s="234">
        <f aca="true" t="shared" si="7" ref="E48:O48">(SUM(E21:E47)-E23-IF($B24="nein",E24,0)-E26-E38-E39-E44-IF($B45="nein",E45,0)-E46-E47)*$B$8</f>
        <v>0</v>
      </c>
      <c r="F48" s="234">
        <f t="shared" si="7"/>
        <v>0</v>
      </c>
      <c r="G48" s="234">
        <f t="shared" si="7"/>
        <v>0</v>
      </c>
      <c r="H48" s="234">
        <f t="shared" si="7"/>
        <v>0</v>
      </c>
      <c r="I48" s="234">
        <f t="shared" si="7"/>
        <v>0</v>
      </c>
      <c r="J48" s="234">
        <f t="shared" si="7"/>
        <v>0</v>
      </c>
      <c r="K48" s="234">
        <f t="shared" si="7"/>
        <v>0</v>
      </c>
      <c r="L48" s="234">
        <f t="shared" si="7"/>
        <v>0</v>
      </c>
      <c r="M48" s="234">
        <f t="shared" si="7"/>
        <v>0</v>
      </c>
      <c r="N48" s="234">
        <f t="shared" si="7"/>
        <v>0</v>
      </c>
      <c r="O48" s="234">
        <f t="shared" si="7"/>
        <v>0</v>
      </c>
      <c r="P48" s="230">
        <f t="shared" si="6"/>
        <v>0</v>
      </c>
      <c r="Q48" s="544"/>
    </row>
    <row r="49" spans="1:17" s="1" customFormat="1" ht="17.25" thickBot="1" thickTop="1">
      <c r="A49" s="231" t="s">
        <v>221</v>
      </c>
      <c r="B49" s="1023"/>
      <c r="C49" s="232">
        <f>SUM(C21:C48)</f>
        <v>0</v>
      </c>
      <c r="D49" s="314">
        <f>SUM(D21:D48)</f>
        <v>0</v>
      </c>
      <c r="E49" s="314">
        <f aca="true" t="shared" si="8" ref="E49:O49">SUM(E21:E48)</f>
        <v>0</v>
      </c>
      <c r="F49" s="314">
        <f t="shared" si="8"/>
        <v>0</v>
      </c>
      <c r="G49" s="314">
        <f t="shared" si="8"/>
        <v>0</v>
      </c>
      <c r="H49" s="314">
        <f t="shared" si="8"/>
        <v>0</v>
      </c>
      <c r="I49" s="314">
        <f t="shared" si="8"/>
        <v>0</v>
      </c>
      <c r="J49" s="314">
        <f t="shared" si="8"/>
        <v>0</v>
      </c>
      <c r="K49" s="314">
        <f t="shared" si="8"/>
        <v>0</v>
      </c>
      <c r="L49" s="314">
        <f t="shared" si="8"/>
        <v>0</v>
      </c>
      <c r="M49" s="314">
        <f t="shared" si="8"/>
        <v>0</v>
      </c>
      <c r="N49" s="314">
        <f t="shared" si="8"/>
        <v>0</v>
      </c>
      <c r="O49" s="314">
        <f t="shared" si="8"/>
        <v>0</v>
      </c>
      <c r="P49" s="316">
        <f t="shared" si="6"/>
        <v>0</v>
      </c>
      <c r="Q49" s="544"/>
    </row>
    <row r="50" spans="1:17" s="1" customFormat="1" ht="20.25" customHeight="1" thickTop="1">
      <c r="A50" s="586" t="s">
        <v>93</v>
      </c>
      <c r="B50" s="1024"/>
      <c r="C50" s="587"/>
      <c r="D50" s="224"/>
      <c r="E50" s="588">
        <f>-D12+D48</f>
        <v>0</v>
      </c>
      <c r="F50" s="588">
        <f>-E12+E48</f>
        <v>0</v>
      </c>
      <c r="G50" s="588">
        <f aca="true" t="shared" si="9" ref="G50:O50">-F12+F48</f>
        <v>0</v>
      </c>
      <c r="H50" s="588">
        <f t="shared" si="9"/>
        <v>0</v>
      </c>
      <c r="I50" s="588">
        <f t="shared" si="9"/>
        <v>0</v>
      </c>
      <c r="J50" s="588">
        <f t="shared" si="9"/>
        <v>0</v>
      </c>
      <c r="K50" s="588">
        <f t="shared" si="9"/>
        <v>0</v>
      </c>
      <c r="L50" s="588">
        <f t="shared" si="9"/>
        <v>0</v>
      </c>
      <c r="M50" s="588">
        <f t="shared" si="9"/>
        <v>0</v>
      </c>
      <c r="N50" s="588">
        <f t="shared" si="9"/>
        <v>0</v>
      </c>
      <c r="O50" s="588">
        <f t="shared" si="9"/>
        <v>0</v>
      </c>
      <c r="P50" s="589">
        <f>SUM(D50:O50)</f>
        <v>0</v>
      </c>
      <c r="Q50" s="544"/>
    </row>
    <row r="51" spans="1:17" s="1" customFormat="1" ht="20.25" customHeight="1">
      <c r="A51" s="584"/>
      <c r="B51" s="1025"/>
      <c r="C51" s="585"/>
      <c r="D51" s="576"/>
      <c r="E51" s="576"/>
      <c r="F51" s="576"/>
      <c r="G51" s="576"/>
      <c r="H51" s="576"/>
      <c r="I51" s="576"/>
      <c r="J51" s="576"/>
      <c r="K51" s="576"/>
      <c r="L51" s="576"/>
      <c r="M51" s="576"/>
      <c r="N51" s="576"/>
      <c r="O51" s="576"/>
      <c r="P51" s="576"/>
      <c r="Q51" s="544"/>
    </row>
    <row r="52" spans="1:17" s="1" customFormat="1" ht="15.75">
      <c r="A52" s="156" t="s">
        <v>327</v>
      </c>
      <c r="B52" s="1014"/>
      <c r="C52" s="193">
        <f>-Finanzierung!C28</f>
        <v>0</v>
      </c>
      <c r="D52" s="542">
        <f aca="true" t="shared" si="10" ref="D52:O52">D18-D49+D50</f>
        <v>0</v>
      </c>
      <c r="E52" s="542">
        <f t="shared" si="10"/>
        <v>0</v>
      </c>
      <c r="F52" s="542">
        <f t="shared" si="10"/>
        <v>0</v>
      </c>
      <c r="G52" s="542">
        <f t="shared" si="10"/>
        <v>0</v>
      </c>
      <c r="H52" s="542">
        <f t="shared" si="10"/>
        <v>0</v>
      </c>
      <c r="I52" s="542">
        <f t="shared" si="10"/>
        <v>0</v>
      </c>
      <c r="J52" s="542">
        <f t="shared" si="10"/>
        <v>0</v>
      </c>
      <c r="K52" s="542">
        <f t="shared" si="10"/>
        <v>0</v>
      </c>
      <c r="L52" s="542">
        <f t="shared" si="10"/>
        <v>0</v>
      </c>
      <c r="M52" s="542">
        <f t="shared" si="10"/>
        <v>0</v>
      </c>
      <c r="N52" s="542">
        <f t="shared" si="10"/>
        <v>0</v>
      </c>
      <c r="O52" s="542">
        <f t="shared" si="10"/>
        <v>0</v>
      </c>
      <c r="P52" s="543">
        <f>SUM(C52:O52)</f>
        <v>0</v>
      </c>
      <c r="Q52" s="544"/>
    </row>
    <row r="53" spans="1:17" s="1" customFormat="1" ht="16.5" thickBot="1">
      <c r="A53" s="590" t="s">
        <v>94</v>
      </c>
      <c r="B53" s="1026"/>
      <c r="C53" s="591"/>
      <c r="D53" s="592">
        <f>C52+D52</f>
        <v>0</v>
      </c>
      <c r="E53" s="592">
        <f aca="true" t="shared" si="11" ref="E53:O53">D53+E52</f>
        <v>0</v>
      </c>
      <c r="F53" s="592">
        <f t="shared" si="11"/>
        <v>0</v>
      </c>
      <c r="G53" s="592">
        <f t="shared" si="11"/>
        <v>0</v>
      </c>
      <c r="H53" s="592">
        <f t="shared" si="11"/>
        <v>0</v>
      </c>
      <c r="I53" s="592">
        <f t="shared" si="11"/>
        <v>0</v>
      </c>
      <c r="J53" s="592">
        <f t="shared" si="11"/>
        <v>0</v>
      </c>
      <c r="K53" s="592">
        <f t="shared" si="11"/>
        <v>0</v>
      </c>
      <c r="L53" s="592">
        <f t="shared" si="11"/>
        <v>0</v>
      </c>
      <c r="M53" s="592">
        <f t="shared" si="11"/>
        <v>0</v>
      </c>
      <c r="N53" s="592">
        <f t="shared" si="11"/>
        <v>0</v>
      </c>
      <c r="O53" s="593">
        <f t="shared" si="11"/>
        <v>0</v>
      </c>
      <c r="P53" s="159"/>
      <c r="Q53" s="544"/>
    </row>
    <row r="54" spans="1:17" s="1" customFormat="1" ht="15.75">
      <c r="A54" s="594"/>
      <c r="B54" s="1027"/>
      <c r="C54" s="595"/>
      <c r="D54" s="596"/>
      <c r="E54" s="596"/>
      <c r="F54" s="596"/>
      <c r="G54" s="596"/>
      <c r="H54" s="596"/>
      <c r="I54" s="596"/>
      <c r="J54" s="596"/>
      <c r="K54" s="596"/>
      <c r="L54" s="596"/>
      <c r="M54" s="596"/>
      <c r="N54" s="596"/>
      <c r="O54" s="596"/>
      <c r="P54" s="566"/>
      <c r="Q54" s="158"/>
    </row>
    <row r="55" spans="1:15" ht="15.75">
      <c r="A55" s="573" t="s">
        <v>153</v>
      </c>
      <c r="B55" s="1028"/>
      <c r="C55" s="224">
        <f>Finanzierung!C30</f>
        <v>0</v>
      </c>
      <c r="D55" s="236">
        <f>$C55</f>
        <v>0</v>
      </c>
      <c r="E55" s="236">
        <f aca="true" t="shared" si="12" ref="E55:O55">$C55</f>
        <v>0</v>
      </c>
      <c r="F55" s="236">
        <f t="shared" si="12"/>
        <v>0</v>
      </c>
      <c r="G55" s="236">
        <f t="shared" si="12"/>
        <v>0</v>
      </c>
      <c r="H55" s="236">
        <f t="shared" si="12"/>
        <v>0</v>
      </c>
      <c r="I55" s="236">
        <f t="shared" si="12"/>
        <v>0</v>
      </c>
      <c r="J55" s="236">
        <f t="shared" si="12"/>
        <v>0</v>
      </c>
      <c r="K55" s="236">
        <f t="shared" si="12"/>
        <v>0</v>
      </c>
      <c r="L55" s="236">
        <f t="shared" si="12"/>
        <v>0</v>
      </c>
      <c r="M55" s="236">
        <f t="shared" si="12"/>
        <v>0</v>
      </c>
      <c r="N55" s="236">
        <f t="shared" si="12"/>
        <v>0</v>
      </c>
      <c r="O55" s="236">
        <f t="shared" si="12"/>
        <v>0</v>
      </c>
    </row>
    <row r="56" spans="4:13" ht="22.5" customHeight="1">
      <c r="D56" s="544"/>
      <c r="G56" s="544"/>
      <c r="J56" s="544"/>
      <c r="M56" s="544"/>
    </row>
    <row r="57" ht="12.75"/>
  </sheetData>
  <sheetProtection sheet="1" objects="1" scenarios="1"/>
  <printOptions/>
  <pageMargins left="0.8661417322834646" right="0" top="1.2598425196850394" bottom="0.2362204724409449" header="0.1968503937007874" footer="0.2362204724409449"/>
  <pageSetup blackAndWhite="1" fitToHeight="1" fitToWidth="1" horizontalDpi="600" verticalDpi="600" orientation="landscape" paperSize="9" scale="46" r:id="rId3"/>
  <headerFooter alignWithMargins="0">
    <oddFooter>&amp;L&amp;D</oddFooter>
  </headerFooter>
  <legacyDrawing r:id="rId2"/>
</worksheet>
</file>

<file path=xl/worksheets/sheet16.xml><?xml version="1.0" encoding="utf-8"?>
<worksheet xmlns="http://schemas.openxmlformats.org/spreadsheetml/2006/main" xmlns:r="http://schemas.openxmlformats.org/officeDocument/2006/relationships">
  <sheetPr codeName="Tabelle221">
    <pageSetUpPr fitToPage="1"/>
  </sheetPr>
  <dimension ref="A1:Q56"/>
  <sheetViews>
    <sheetView showGridLines="0" zoomScale="50" zoomScaleNormal="50" zoomScalePageLayoutView="0" workbookViewId="0" topLeftCell="A1">
      <selection activeCell="D11" sqref="D11"/>
    </sheetView>
  </sheetViews>
  <sheetFormatPr defaultColWidth="11.421875" defaultRowHeight="12.75"/>
  <cols>
    <col min="1" max="1" width="62.140625" style="160" customWidth="1"/>
    <col min="2" max="2" width="10.421875" style="1048" customWidth="1"/>
    <col min="3" max="3" width="16.421875" style="160" customWidth="1"/>
    <col min="4" max="16" width="14.421875" style="160" customWidth="1"/>
    <col min="17" max="16384" width="11.421875" style="160" customWidth="1"/>
  </cols>
  <sheetData>
    <row r="1" spans="1:11" s="1" customFormat="1" ht="27.75">
      <c r="A1" s="739" t="str">
        <f>CONCATENATE("Liquiditätsplanung des 2. Geschäftsjahres des Unternehmens :  ",Startseite!C14)</f>
        <v>Liquiditätsplanung des 2. Geschäftsjahres des Unternehmens :  </v>
      </c>
      <c r="B1" s="1031"/>
      <c r="C1" s="149"/>
      <c r="I1" s="503">
        <f>'Personalkosten 2. Jahr'!K1</f>
        <v>43116</v>
      </c>
      <c r="J1" s="502" t="s">
        <v>283</v>
      </c>
      <c r="K1" s="503">
        <f>'Personalkosten 2. Jahr'!M1</f>
        <v>43446</v>
      </c>
    </row>
    <row r="2" spans="1:3" s="1" customFormat="1" ht="17.25" customHeight="1">
      <c r="A2" s="150"/>
      <c r="B2" s="1032"/>
      <c r="C2" s="150"/>
    </row>
    <row r="3" spans="2:7" s="1" customFormat="1" ht="15.75">
      <c r="B3" s="1030" t="s">
        <v>526</v>
      </c>
      <c r="G3" s="1005"/>
    </row>
    <row r="4" spans="2:8" s="1" customFormat="1" ht="15">
      <c r="B4" s="435">
        <f>'Liquiditätsplan-1.Jahr'!B4</f>
        <v>0.5</v>
      </c>
      <c r="C4" s="186" t="s">
        <v>81</v>
      </c>
      <c r="D4" s="187"/>
      <c r="E4" s="186"/>
      <c r="F4" s="186"/>
      <c r="G4" s="188"/>
      <c r="H4" s="189"/>
    </row>
    <row r="5" spans="2:8" s="1" customFormat="1" ht="15">
      <c r="B5" s="436">
        <f>'Liquiditätsplan-1.Jahr'!B5</f>
        <v>0.4</v>
      </c>
      <c r="C5" s="189" t="s">
        <v>82</v>
      </c>
      <c r="D5" s="152"/>
      <c r="E5" s="189"/>
      <c r="F5" s="189"/>
      <c r="G5" s="190"/>
      <c r="H5" s="189"/>
    </row>
    <row r="6" spans="2:8" s="1" customFormat="1" ht="15">
      <c r="B6" s="437">
        <f>'Liquiditätsplan-1.Jahr'!B6</f>
        <v>0.1</v>
      </c>
      <c r="C6" s="189" t="s">
        <v>83</v>
      </c>
      <c r="D6" s="152"/>
      <c r="E6" s="189"/>
      <c r="F6" s="189"/>
      <c r="G6" s="190"/>
      <c r="H6" s="189"/>
    </row>
    <row r="7" spans="2:8" s="1" customFormat="1" ht="15.75">
      <c r="B7" s="436">
        <f>'Liquiditätsplan-1.Jahr'!B7</f>
        <v>0.19</v>
      </c>
      <c r="C7" s="186" t="s">
        <v>84</v>
      </c>
      <c r="D7" s="192"/>
      <c r="E7" s="186"/>
      <c r="F7" s="186"/>
      <c r="G7" s="188"/>
      <c r="H7" s="189"/>
    </row>
    <row r="8" spans="2:8" s="1" customFormat="1" ht="15">
      <c r="B8" s="437">
        <f>'Liquiditätsplan-1.Jahr'!B8</f>
        <v>0.19</v>
      </c>
      <c r="C8" s="184" t="s">
        <v>85</v>
      </c>
      <c r="D8" s="185"/>
      <c r="E8" s="184"/>
      <c r="F8" s="184"/>
      <c r="G8" s="191"/>
      <c r="H8" s="189"/>
    </row>
    <row r="9" spans="1:15" s="1" customFormat="1" ht="16.5" thickBot="1">
      <c r="A9" s="151"/>
      <c r="B9" s="153"/>
      <c r="C9" s="151"/>
      <c r="D9" s="317"/>
      <c r="E9" s="151"/>
      <c r="N9" s="109"/>
      <c r="O9" s="109"/>
    </row>
    <row r="10" spans="2:17" s="1" customFormat="1" ht="15.75">
      <c r="B10" s="997" t="s">
        <v>528</v>
      </c>
      <c r="C10" s="154" t="s">
        <v>86</v>
      </c>
      <c r="D10" s="381">
        <f>Startseite!D16</f>
        <v>42736</v>
      </c>
      <c r="E10" s="380">
        <f>D10+32</f>
        <v>42768</v>
      </c>
      <c r="F10" s="380">
        <f aca="true" t="shared" si="0" ref="F10:O10">E10+31</f>
        <v>42799</v>
      </c>
      <c r="G10" s="380">
        <f t="shared" si="0"/>
        <v>42830</v>
      </c>
      <c r="H10" s="380">
        <f t="shared" si="0"/>
        <v>42861</v>
      </c>
      <c r="I10" s="380">
        <f t="shared" si="0"/>
        <v>42892</v>
      </c>
      <c r="J10" s="380">
        <f t="shared" si="0"/>
        <v>42923</v>
      </c>
      <c r="K10" s="380">
        <f t="shared" si="0"/>
        <v>42954</v>
      </c>
      <c r="L10" s="380">
        <f t="shared" si="0"/>
        <v>42985</v>
      </c>
      <c r="M10" s="380">
        <f t="shared" si="0"/>
        <v>43016</v>
      </c>
      <c r="N10" s="380">
        <f t="shared" si="0"/>
        <v>43047</v>
      </c>
      <c r="O10" s="602">
        <f t="shared" si="0"/>
        <v>43078</v>
      </c>
      <c r="P10" s="155" t="s">
        <v>87</v>
      </c>
      <c r="Q10" s="544"/>
    </row>
    <row r="11" spans="1:17" s="1" customFormat="1" ht="15.75">
      <c r="A11" s="156" t="s">
        <v>88</v>
      </c>
      <c r="B11" s="997"/>
      <c r="C11" s="193">
        <f>Rentabilität!E13</f>
        <v>0</v>
      </c>
      <c r="D11" s="224"/>
      <c r="E11" s="224"/>
      <c r="F11" s="224"/>
      <c r="G11" s="224"/>
      <c r="H11" s="224"/>
      <c r="I11" s="224"/>
      <c r="J11" s="224"/>
      <c r="K11" s="224"/>
      <c r="L11" s="224"/>
      <c r="M11" s="224"/>
      <c r="N11" s="224"/>
      <c r="O11" s="224"/>
      <c r="P11" s="157">
        <f>SUM(D11:O11)</f>
        <v>0</v>
      </c>
      <c r="Q11" s="544">
        <f>IF(AND(ABS(P11-C11)&gt;100,P11&lt;&gt;0),"Überprüfe Eintragung","")</f>
      </c>
    </row>
    <row r="12" spans="1:17" s="1" customFormat="1" ht="15">
      <c r="A12" s="5" t="s">
        <v>89</v>
      </c>
      <c r="B12" s="1033"/>
      <c r="C12" s="194">
        <f aca="true" t="shared" si="1" ref="C12:O12">C11*$B$7</f>
        <v>0</v>
      </c>
      <c r="D12" s="2">
        <f t="shared" si="1"/>
        <v>0</v>
      </c>
      <c r="E12" s="2">
        <f t="shared" si="1"/>
        <v>0</v>
      </c>
      <c r="F12" s="2">
        <f t="shared" si="1"/>
        <v>0</v>
      </c>
      <c r="G12" s="2">
        <f t="shared" si="1"/>
        <v>0</v>
      </c>
      <c r="H12" s="2">
        <f t="shared" si="1"/>
        <v>0</v>
      </c>
      <c r="I12" s="2">
        <f t="shared" si="1"/>
        <v>0</v>
      </c>
      <c r="J12" s="2">
        <f t="shared" si="1"/>
        <v>0</v>
      </c>
      <c r="K12" s="2">
        <f t="shared" si="1"/>
        <v>0</v>
      </c>
      <c r="L12" s="2">
        <f t="shared" si="1"/>
        <v>0</v>
      </c>
      <c r="M12" s="2">
        <f t="shared" si="1"/>
        <v>0</v>
      </c>
      <c r="N12" s="2">
        <f t="shared" si="1"/>
        <v>0</v>
      </c>
      <c r="O12" s="3">
        <f t="shared" si="1"/>
        <v>0</v>
      </c>
      <c r="P12" s="4">
        <f>SUM(D12:O12)</f>
        <v>0</v>
      </c>
      <c r="Q12" s="544"/>
    </row>
    <row r="13" spans="1:17" s="1" customFormat="1" ht="15">
      <c r="A13" s="564"/>
      <c r="B13" s="1034"/>
      <c r="C13" s="565"/>
      <c r="D13" s="564"/>
      <c r="E13" s="564"/>
      <c r="F13" s="564"/>
      <c r="G13" s="564"/>
      <c r="H13" s="564"/>
      <c r="I13" s="564"/>
      <c r="J13" s="564"/>
      <c r="K13" s="564"/>
      <c r="L13" s="564"/>
      <c r="M13" s="564"/>
      <c r="N13" s="564"/>
      <c r="O13" s="564"/>
      <c r="P13" s="564"/>
      <c r="Q13" s="544"/>
    </row>
    <row r="14" spans="1:17" s="1" customFormat="1" ht="15.75">
      <c r="A14" s="567" t="s">
        <v>90</v>
      </c>
      <c r="B14" s="1035"/>
      <c r="C14" s="568"/>
      <c r="D14" s="569"/>
      <c r="E14" s="569"/>
      <c r="F14" s="569"/>
      <c r="G14" s="569"/>
      <c r="H14" s="569"/>
      <c r="I14" s="569"/>
      <c r="J14" s="569"/>
      <c r="K14" s="569"/>
      <c r="L14" s="569"/>
      <c r="M14" s="569"/>
      <c r="N14" s="569"/>
      <c r="O14" s="569"/>
      <c r="P14" s="566"/>
      <c r="Q14" s="544"/>
    </row>
    <row r="15" spans="1:17" s="1" customFormat="1" ht="15">
      <c r="A15" s="236" t="s">
        <v>95</v>
      </c>
      <c r="B15" s="1036"/>
      <c r="C15" s="237">
        <f>C11+C12</f>
        <v>0</v>
      </c>
      <c r="D15" s="228">
        <f>(D11+D12)*$B$4</f>
        <v>0</v>
      </c>
      <c r="E15" s="228">
        <f>(D11+D12)*B5+(E11+E12)*B4</f>
        <v>0</v>
      </c>
      <c r="F15" s="228">
        <f aca="true" t="shared" si="2" ref="F15:O15">(D11+D12)*$B$6+(E11+E12)*$B$5+(F11+F12)*$B$4</f>
        <v>0</v>
      </c>
      <c r="G15" s="228">
        <f t="shared" si="2"/>
        <v>0</v>
      </c>
      <c r="H15" s="228">
        <f t="shared" si="2"/>
        <v>0</v>
      </c>
      <c r="I15" s="228">
        <f t="shared" si="2"/>
        <v>0</v>
      </c>
      <c r="J15" s="228">
        <f t="shared" si="2"/>
        <v>0</v>
      </c>
      <c r="K15" s="228">
        <f t="shared" si="2"/>
        <v>0</v>
      </c>
      <c r="L15" s="228">
        <f t="shared" si="2"/>
        <v>0</v>
      </c>
      <c r="M15" s="228">
        <f t="shared" si="2"/>
        <v>0</v>
      </c>
      <c r="N15" s="228">
        <f t="shared" si="2"/>
        <v>0</v>
      </c>
      <c r="O15" s="235">
        <f t="shared" si="2"/>
        <v>0</v>
      </c>
      <c r="P15" s="4">
        <f>SUM(D15:O15)</f>
        <v>0</v>
      </c>
      <c r="Q15" s="544"/>
    </row>
    <row r="16" spans="1:17" s="1" customFormat="1" ht="15">
      <c r="A16" s="5" t="s">
        <v>269</v>
      </c>
      <c r="B16" s="1033"/>
      <c r="C16" s="194">
        <f>('Liquiditätsplan-1.Jahr'!N11+'Liquiditätsplan-1.Jahr'!N12)*'Liquiditätsplan-1.Jahr'!B6+('Liquiditätsplan-1.Jahr'!O11+'Liquiditätsplan-1.Jahr'!O12)*('Liquiditätsplan-2.Jahr'!B5+B6)</f>
        <v>0</v>
      </c>
      <c r="D16" s="194">
        <f>('Liquiditätsplan-1.Jahr'!N11+'Liquiditätsplan-1.Jahr'!N12)*'Liquiditätsplan-1.Jahr'!B6+('Liquiditätsplan-1.Jahr'!O11+'Liquiditätsplan-1.Jahr'!O12)*'Liquiditätsplan-1.Jahr'!B5</f>
        <v>0</v>
      </c>
      <c r="E16" s="194">
        <f>('Liquiditätsplan-1.Jahr'!O11+'Liquiditätsplan-1.Jahr'!O12)*'Liquiditätsplan-1.Jahr'!B6</f>
        <v>0</v>
      </c>
      <c r="F16" s="194"/>
      <c r="G16" s="194"/>
      <c r="H16" s="194"/>
      <c r="I16" s="194"/>
      <c r="J16" s="194"/>
      <c r="K16" s="194"/>
      <c r="L16" s="194"/>
      <c r="M16" s="194"/>
      <c r="N16" s="194"/>
      <c r="O16" s="604"/>
      <c r="P16" s="4">
        <f>SUM(D16:O16)</f>
        <v>0</v>
      </c>
      <c r="Q16" s="544"/>
    </row>
    <row r="17" spans="1:17" s="1" customFormat="1" ht="16.5" thickBot="1">
      <c r="A17" s="5" t="s">
        <v>329</v>
      </c>
      <c r="B17" s="997"/>
      <c r="C17" s="224"/>
      <c r="D17" s="224"/>
      <c r="E17" s="224"/>
      <c r="F17" s="224"/>
      <c r="G17" s="224"/>
      <c r="H17" s="224"/>
      <c r="I17" s="224"/>
      <c r="J17" s="224"/>
      <c r="K17" s="224"/>
      <c r="L17" s="224"/>
      <c r="M17" s="224"/>
      <c r="N17" s="224"/>
      <c r="O17" s="603"/>
      <c r="P17" s="571">
        <f>SUM(D17:O17)</f>
        <v>0</v>
      </c>
      <c r="Q17" s="544">
        <f>IF(ABS(P17-C17)&gt;100,"Überprüfe Eintragung","")</f>
      </c>
    </row>
    <row r="18" spans="1:17" s="1" customFormat="1" ht="17.25" thickBot="1" thickTop="1">
      <c r="A18" s="238" t="s">
        <v>220</v>
      </c>
      <c r="B18" s="1037"/>
      <c r="C18" s="239">
        <f>C15+C16+C17</f>
        <v>0</v>
      </c>
      <c r="D18" s="314">
        <f>D15+D16+D17</f>
        <v>0</v>
      </c>
      <c r="E18" s="314">
        <f aca="true" t="shared" si="3" ref="E18:O18">E15+E16+E17</f>
        <v>0</v>
      </c>
      <c r="F18" s="314">
        <f t="shared" si="3"/>
        <v>0</v>
      </c>
      <c r="G18" s="314">
        <f t="shared" si="3"/>
        <v>0</v>
      </c>
      <c r="H18" s="314">
        <f t="shared" si="3"/>
        <v>0</v>
      </c>
      <c r="I18" s="314">
        <f t="shared" si="3"/>
        <v>0</v>
      </c>
      <c r="J18" s="314">
        <f t="shared" si="3"/>
        <v>0</v>
      </c>
      <c r="K18" s="314">
        <f t="shared" si="3"/>
        <v>0</v>
      </c>
      <c r="L18" s="314">
        <f t="shared" si="3"/>
        <v>0</v>
      </c>
      <c r="M18" s="314">
        <f t="shared" si="3"/>
        <v>0</v>
      </c>
      <c r="N18" s="314">
        <f t="shared" si="3"/>
        <v>0</v>
      </c>
      <c r="O18" s="315">
        <f t="shared" si="3"/>
        <v>0</v>
      </c>
      <c r="P18" s="606">
        <f>SUM(D18:O18)</f>
        <v>0</v>
      </c>
      <c r="Q18" s="544"/>
    </row>
    <row r="19" spans="1:17" s="1" customFormat="1" ht="15.75" thickTop="1">
      <c r="A19" s="189"/>
      <c r="B19" s="1038"/>
      <c r="C19" s="575"/>
      <c r="D19" s="576"/>
      <c r="E19" s="576"/>
      <c r="F19" s="576"/>
      <c r="G19" s="576"/>
      <c r="H19" s="576"/>
      <c r="I19" s="576"/>
      <c r="J19" s="576"/>
      <c r="K19" s="576"/>
      <c r="L19" s="576"/>
      <c r="M19" s="576"/>
      <c r="N19" s="576"/>
      <c r="O19" s="576"/>
      <c r="P19" s="576"/>
      <c r="Q19" s="544"/>
    </row>
    <row r="20" spans="1:17" s="1" customFormat="1" ht="15.75">
      <c r="A20" s="567" t="s">
        <v>133</v>
      </c>
      <c r="B20" s="1035"/>
      <c r="C20" s="568"/>
      <c r="D20" s="577"/>
      <c r="E20" s="577"/>
      <c r="F20" s="577"/>
      <c r="G20" s="577"/>
      <c r="H20" s="577"/>
      <c r="I20" s="577"/>
      <c r="J20" s="577"/>
      <c r="K20" s="577"/>
      <c r="L20" s="577"/>
      <c r="M20" s="577"/>
      <c r="N20" s="577"/>
      <c r="O20" s="577"/>
      <c r="P20" s="576"/>
      <c r="Q20" s="544"/>
    </row>
    <row r="21" spans="1:17" s="1" customFormat="1" ht="15">
      <c r="A21" s="5" t="s">
        <v>110</v>
      </c>
      <c r="B21" s="1033" t="s">
        <v>109</v>
      </c>
      <c r="C21" s="194">
        <f>Rentabilität!E19</f>
        <v>0</v>
      </c>
      <c r="D21" s="224"/>
      <c r="E21" s="224"/>
      <c r="F21" s="224"/>
      <c r="G21" s="224"/>
      <c r="H21" s="224"/>
      <c r="I21" s="224"/>
      <c r="J21" s="224"/>
      <c r="K21" s="224"/>
      <c r="L21" s="224"/>
      <c r="M21" s="224"/>
      <c r="N21" s="224"/>
      <c r="O21" s="224"/>
      <c r="P21" s="4">
        <f>SUM(D21:O21)</f>
        <v>0</v>
      </c>
      <c r="Q21" s="544">
        <f>IF(AND(P21&lt;&gt;C21,P21&lt;&gt;0),"Überprüfe Eintragung","")</f>
      </c>
    </row>
    <row r="22" spans="1:17" s="1" customFormat="1" ht="15.75">
      <c r="A22" s="5" t="s">
        <v>111</v>
      </c>
      <c r="B22" s="1033" t="s">
        <v>109</v>
      </c>
      <c r="C22" s="194">
        <f>Rentabilität!E14</f>
        <v>0</v>
      </c>
      <c r="D22" s="224"/>
      <c r="E22" s="224"/>
      <c r="F22" s="224"/>
      <c r="G22" s="224"/>
      <c r="H22" s="224"/>
      <c r="I22" s="224"/>
      <c r="J22" s="224"/>
      <c r="K22" s="224"/>
      <c r="L22" s="224"/>
      <c r="M22" s="224"/>
      <c r="N22" s="224"/>
      <c r="O22" s="224"/>
      <c r="P22" s="4">
        <f>SUM(D22:O22)</f>
        <v>0</v>
      </c>
      <c r="Q22" s="158">
        <f>IF(AND(P22&lt;&gt;C22,P22&lt;&gt;0),"Überprüfe Eintragung","")</f>
      </c>
    </row>
    <row r="23" spans="1:17" s="1" customFormat="1" ht="15">
      <c r="A23" s="236" t="s">
        <v>151</v>
      </c>
      <c r="B23" s="1036" t="s">
        <v>108</v>
      </c>
      <c r="C23" s="237">
        <f>Rentabilität!E21</f>
        <v>0</v>
      </c>
      <c r="D23" s="579"/>
      <c r="E23" s="579"/>
      <c r="F23" s="579"/>
      <c r="G23" s="579"/>
      <c r="H23" s="579"/>
      <c r="I23" s="579"/>
      <c r="J23" s="579"/>
      <c r="K23" s="579"/>
      <c r="L23" s="579"/>
      <c r="M23" s="579"/>
      <c r="N23" s="579"/>
      <c r="O23" s="579"/>
      <c r="P23" s="4">
        <f aca="true" t="shared" si="4" ref="P23:P50">SUM(D23:O23)</f>
        <v>0</v>
      </c>
      <c r="Q23" s="544">
        <f>IF(AND(ABS(P23-C23)&gt;100,P23&lt;&gt;0),"Überprüfe Eintragung","")</f>
      </c>
    </row>
    <row r="24" spans="1:17" s="1" customFormat="1" ht="15">
      <c r="A24" s="5" t="str">
        <f>'übrige Kosten'!A8</f>
        <v>Raumkosten (Miete, Pacht)</v>
      </c>
      <c r="B24" s="1039" t="s">
        <v>108</v>
      </c>
      <c r="C24" s="194">
        <f>'übrige Kosten'!E8</f>
        <v>0</v>
      </c>
      <c r="D24" s="224"/>
      <c r="E24" s="224"/>
      <c r="F24" s="224"/>
      <c r="G24" s="224"/>
      <c r="H24" s="224"/>
      <c r="I24" s="224"/>
      <c r="J24" s="224"/>
      <c r="K24" s="224"/>
      <c r="L24" s="224"/>
      <c r="M24" s="224"/>
      <c r="N24" s="224"/>
      <c r="O24" s="224"/>
      <c r="P24" s="4">
        <f t="shared" si="4"/>
        <v>0</v>
      </c>
      <c r="Q24" s="544">
        <f aca="true" t="shared" si="5" ref="Q24:Q46">IF(AND(ABS(P24-C24)&gt;10,P24&lt;&gt;0),"Überprüfe Eintragung","")</f>
      </c>
    </row>
    <row r="25" spans="1:17" s="1" customFormat="1" ht="15">
      <c r="A25" s="5" t="str">
        <f>'übrige Kosten'!A9</f>
        <v>Energiekosten (Strom, Heizung, Wasser)</v>
      </c>
      <c r="B25" s="1033" t="s">
        <v>109</v>
      </c>
      <c r="C25" s="194">
        <f>'übrige Kosten'!E9</f>
        <v>0</v>
      </c>
      <c r="D25" s="224"/>
      <c r="E25" s="224"/>
      <c r="F25" s="224"/>
      <c r="G25" s="224"/>
      <c r="H25" s="224"/>
      <c r="I25" s="224"/>
      <c r="J25" s="224"/>
      <c r="K25" s="224"/>
      <c r="L25" s="224"/>
      <c r="M25" s="224"/>
      <c r="N25" s="224"/>
      <c r="O25" s="224"/>
      <c r="P25" s="4">
        <f t="shared" si="4"/>
        <v>0</v>
      </c>
      <c r="Q25" s="544">
        <f t="shared" si="5"/>
      </c>
    </row>
    <row r="26" spans="1:17" s="1" customFormat="1" ht="15">
      <c r="A26" s="5" t="str">
        <f>'übrige Kosten'!A10</f>
        <v>Versicherung, Beiträge</v>
      </c>
      <c r="B26" s="1033" t="s">
        <v>108</v>
      </c>
      <c r="C26" s="194">
        <f>'übrige Kosten'!E10</f>
        <v>0</v>
      </c>
      <c r="D26" s="224"/>
      <c r="E26" s="224"/>
      <c r="F26" s="224"/>
      <c r="G26" s="224"/>
      <c r="H26" s="224"/>
      <c r="I26" s="224"/>
      <c r="J26" s="224"/>
      <c r="K26" s="224"/>
      <c r="L26" s="224"/>
      <c r="M26" s="224"/>
      <c r="N26" s="224"/>
      <c r="O26" s="224"/>
      <c r="P26" s="4">
        <f t="shared" si="4"/>
        <v>0</v>
      </c>
      <c r="Q26" s="544">
        <f t="shared" si="5"/>
      </c>
    </row>
    <row r="27" spans="1:17" s="1" customFormat="1" ht="15">
      <c r="A27" s="5" t="str">
        <f>'übrige Kosten'!A11</f>
        <v>Kfz-Kosten (incl. Leasing, Steuern, Vers., Rep., ohne AfA)</v>
      </c>
      <c r="B27" s="1033" t="s">
        <v>109</v>
      </c>
      <c r="C27" s="194">
        <f>'übrige Kosten'!E11</f>
        <v>0</v>
      </c>
      <c r="D27" s="224"/>
      <c r="E27" s="224"/>
      <c r="F27" s="224"/>
      <c r="G27" s="224"/>
      <c r="H27" s="224"/>
      <c r="I27" s="224"/>
      <c r="J27" s="224"/>
      <c r="K27" s="224"/>
      <c r="L27" s="224"/>
      <c r="M27" s="224"/>
      <c r="N27" s="224"/>
      <c r="O27" s="224"/>
      <c r="P27" s="4">
        <f t="shared" si="4"/>
        <v>0</v>
      </c>
      <c r="Q27" s="544">
        <f t="shared" si="5"/>
      </c>
    </row>
    <row r="28" spans="1:17" s="1" customFormat="1" ht="15">
      <c r="A28" s="5" t="str">
        <f>'übrige Kosten'!A12</f>
        <v>Werbung  / Reisekosten</v>
      </c>
      <c r="B28" s="1033" t="s">
        <v>109</v>
      </c>
      <c r="C28" s="194">
        <f>'übrige Kosten'!E12</f>
        <v>0</v>
      </c>
      <c r="D28" s="224"/>
      <c r="E28" s="224"/>
      <c r="F28" s="224"/>
      <c r="G28" s="224"/>
      <c r="H28" s="224"/>
      <c r="I28" s="224"/>
      <c r="J28" s="224"/>
      <c r="K28" s="224"/>
      <c r="L28" s="224"/>
      <c r="M28" s="224"/>
      <c r="N28" s="224"/>
      <c r="O28" s="224"/>
      <c r="P28" s="4">
        <f t="shared" si="4"/>
        <v>0</v>
      </c>
      <c r="Q28" s="544">
        <f t="shared" si="5"/>
      </c>
    </row>
    <row r="29" spans="1:17" s="1" customFormat="1" ht="15" customHeight="1">
      <c r="A29" s="5" t="str">
        <f>'übrige Kosten'!A13</f>
        <v>Kosten der Warenabgabe (incl.  Gewährleistungen)</v>
      </c>
      <c r="B29" s="1033" t="s">
        <v>109</v>
      </c>
      <c r="C29" s="194">
        <f>'übrige Kosten'!E13</f>
        <v>0</v>
      </c>
      <c r="D29" s="224"/>
      <c r="E29" s="224"/>
      <c r="F29" s="224"/>
      <c r="G29" s="224"/>
      <c r="H29" s="224"/>
      <c r="I29" s="224"/>
      <c r="J29" s="224"/>
      <c r="K29" s="224"/>
      <c r="L29" s="224"/>
      <c r="M29" s="224"/>
      <c r="N29" s="224"/>
      <c r="O29" s="224"/>
      <c r="P29" s="4">
        <f t="shared" si="4"/>
        <v>0</v>
      </c>
      <c r="Q29" s="544">
        <f t="shared" si="5"/>
      </c>
    </row>
    <row r="30" spans="1:17" s="1" customFormat="1" ht="15">
      <c r="A30" s="5" t="str">
        <f>'übrige Kosten'!A15</f>
        <v>Reparaturen, Instandhaltung</v>
      </c>
      <c r="B30" s="1033" t="s">
        <v>109</v>
      </c>
      <c r="C30" s="194">
        <f>'übrige Kosten'!E15</f>
        <v>0</v>
      </c>
      <c r="D30" s="224"/>
      <c r="E30" s="224"/>
      <c r="F30" s="224"/>
      <c r="G30" s="224"/>
      <c r="H30" s="224"/>
      <c r="I30" s="224"/>
      <c r="J30" s="224"/>
      <c r="K30" s="224"/>
      <c r="L30" s="224"/>
      <c r="M30" s="224"/>
      <c r="N30" s="224"/>
      <c r="O30" s="224"/>
      <c r="P30" s="4">
        <f t="shared" si="4"/>
        <v>0</v>
      </c>
      <c r="Q30" s="544">
        <f t="shared" si="5"/>
      </c>
    </row>
    <row r="31" spans="1:17" s="1" customFormat="1" ht="15">
      <c r="A31" s="5" t="str">
        <f>'übrige Kosten'!A16</f>
        <v>Büro (Telefon, Telefax, Internet)</v>
      </c>
      <c r="B31" s="1033" t="s">
        <v>109</v>
      </c>
      <c r="C31" s="194">
        <f>'übrige Kosten'!E16</f>
        <v>0</v>
      </c>
      <c r="D31" s="224"/>
      <c r="E31" s="224"/>
      <c r="F31" s="224"/>
      <c r="G31" s="224"/>
      <c r="H31" s="224"/>
      <c r="I31" s="224"/>
      <c r="J31" s="224"/>
      <c r="K31" s="224"/>
      <c r="L31" s="224"/>
      <c r="M31" s="224"/>
      <c r="N31" s="224"/>
      <c r="O31" s="224"/>
      <c r="P31" s="4">
        <f t="shared" si="4"/>
        <v>0</v>
      </c>
      <c r="Q31" s="544">
        <f t="shared" si="5"/>
      </c>
    </row>
    <row r="32" spans="1:17" s="1" customFormat="1" ht="15">
      <c r="A32" s="5" t="str">
        <f>'übrige Kosten'!A17</f>
        <v>Büro (Porto, Zeitschriften, sonst. Bürobedarf)</v>
      </c>
      <c r="B32" s="1033" t="s">
        <v>109</v>
      </c>
      <c r="C32" s="194">
        <f>'übrige Kosten'!E17</f>
        <v>0</v>
      </c>
      <c r="D32" s="224"/>
      <c r="E32" s="224"/>
      <c r="F32" s="224"/>
      <c r="G32" s="224"/>
      <c r="H32" s="224"/>
      <c r="I32" s="224"/>
      <c r="J32" s="224"/>
      <c r="K32" s="224"/>
      <c r="L32" s="224"/>
      <c r="M32" s="224"/>
      <c r="N32" s="224"/>
      <c r="O32" s="224"/>
      <c r="P32" s="4">
        <f t="shared" si="4"/>
        <v>0</v>
      </c>
      <c r="Q32" s="544">
        <f t="shared" si="5"/>
      </c>
    </row>
    <row r="33" spans="1:17" s="1" customFormat="1" ht="15">
      <c r="A33" s="5" t="str">
        <f>'übrige Kosten'!A18</f>
        <v>Buchführung und Abschlusskosten / Beratungskosten</v>
      </c>
      <c r="B33" s="1033" t="s">
        <v>109</v>
      </c>
      <c r="C33" s="194">
        <f>'übrige Kosten'!E18</f>
        <v>0</v>
      </c>
      <c r="D33" s="224"/>
      <c r="E33" s="224"/>
      <c r="F33" s="224"/>
      <c r="G33" s="224"/>
      <c r="H33" s="224"/>
      <c r="I33" s="224"/>
      <c r="J33" s="224"/>
      <c r="K33" s="224"/>
      <c r="L33" s="224"/>
      <c r="M33" s="224"/>
      <c r="N33" s="224"/>
      <c r="O33" s="224"/>
      <c r="P33" s="4">
        <f t="shared" si="4"/>
        <v>0</v>
      </c>
      <c r="Q33" s="544">
        <f t="shared" si="5"/>
      </c>
    </row>
    <row r="34" spans="1:17" s="1" customFormat="1" ht="15">
      <c r="A34" s="5" t="str">
        <f>'übrige Kosten'!A19</f>
        <v>Miete / Leasing (ohne Kfz) für bewegliche Wirtschaftsgüter</v>
      </c>
      <c r="B34" s="1033" t="s">
        <v>109</v>
      </c>
      <c r="C34" s="194">
        <f>'übrige Kosten'!E19</f>
        <v>0</v>
      </c>
      <c r="D34" s="224"/>
      <c r="E34" s="224"/>
      <c r="F34" s="224"/>
      <c r="G34" s="224"/>
      <c r="H34" s="224"/>
      <c r="I34" s="224"/>
      <c r="J34" s="224"/>
      <c r="K34" s="224"/>
      <c r="L34" s="224"/>
      <c r="M34" s="224"/>
      <c r="N34" s="224"/>
      <c r="O34" s="224"/>
      <c r="P34" s="4">
        <f t="shared" si="4"/>
        <v>0</v>
      </c>
      <c r="Q34" s="544">
        <f t="shared" si="5"/>
      </c>
    </row>
    <row r="35" spans="1:17" s="1" customFormat="1" ht="15">
      <c r="A35" s="5" t="str">
        <f>'übrige Kosten'!A20</f>
        <v>Abraum - und Abfallbeseitigung</v>
      </c>
      <c r="B35" s="1033" t="s">
        <v>109</v>
      </c>
      <c r="C35" s="194">
        <f>'übrige Kosten'!E20</f>
        <v>0</v>
      </c>
      <c r="D35" s="224"/>
      <c r="E35" s="224"/>
      <c r="F35" s="224"/>
      <c r="G35" s="224"/>
      <c r="H35" s="224"/>
      <c r="I35" s="224"/>
      <c r="J35" s="224"/>
      <c r="K35" s="224"/>
      <c r="L35" s="224"/>
      <c r="M35" s="224"/>
      <c r="N35" s="224"/>
      <c r="O35" s="224"/>
      <c r="P35" s="4">
        <f t="shared" si="4"/>
        <v>0</v>
      </c>
      <c r="Q35" s="544">
        <f t="shared" si="5"/>
      </c>
    </row>
    <row r="36" spans="1:17" s="1" customFormat="1" ht="15">
      <c r="A36" s="5" t="str">
        <f>'übrige Kosten'!A21</f>
        <v>Werkzeug und Kleingeräte GWG</v>
      </c>
      <c r="B36" s="1033" t="s">
        <v>109</v>
      </c>
      <c r="C36" s="194">
        <f>'übrige Kosten'!E21</f>
        <v>0</v>
      </c>
      <c r="D36" s="224"/>
      <c r="E36" s="224"/>
      <c r="F36" s="224"/>
      <c r="G36" s="224"/>
      <c r="H36" s="224"/>
      <c r="I36" s="224"/>
      <c r="J36" s="224"/>
      <c r="K36" s="224"/>
      <c r="L36" s="224"/>
      <c r="M36" s="224"/>
      <c r="N36" s="224"/>
      <c r="O36" s="224"/>
      <c r="P36" s="4">
        <f t="shared" si="4"/>
        <v>0</v>
      </c>
      <c r="Q36" s="544">
        <f>IF(AND(ABS(P36-C36)&gt;100,P36&lt;&gt;0),"Überprüfe Eintragung","")</f>
      </c>
    </row>
    <row r="37" spans="1:17" s="1" customFormat="1" ht="15">
      <c r="A37" s="5" t="str">
        <f>'übrige Kosten'!A22</f>
        <v>Betriebsbedarf</v>
      </c>
      <c r="B37" s="1033" t="s">
        <v>109</v>
      </c>
      <c r="C37" s="194">
        <f>'übrige Kosten'!E22</f>
        <v>0</v>
      </c>
      <c r="D37" s="224"/>
      <c r="E37" s="224"/>
      <c r="F37" s="224"/>
      <c r="G37" s="224"/>
      <c r="H37" s="224"/>
      <c r="I37" s="224"/>
      <c r="J37" s="224"/>
      <c r="K37" s="224"/>
      <c r="L37" s="224"/>
      <c r="M37" s="224"/>
      <c r="N37" s="224"/>
      <c r="O37" s="224"/>
      <c r="P37" s="4">
        <f t="shared" si="4"/>
        <v>0</v>
      </c>
      <c r="Q37" s="544">
        <f t="shared" si="5"/>
      </c>
    </row>
    <row r="38" spans="1:17" s="1" customFormat="1" ht="18.75" customHeight="1">
      <c r="A38" s="5" t="str">
        <f>'übrige Kosten'!A23</f>
        <v>langfristige Zinsen</v>
      </c>
      <c r="B38" s="1033" t="s">
        <v>108</v>
      </c>
      <c r="C38" s="194">
        <f>'übrige Kosten'!E23</f>
        <v>0</v>
      </c>
      <c r="D38" s="224"/>
      <c r="E38" s="224"/>
      <c r="F38" s="224"/>
      <c r="G38" s="224"/>
      <c r="H38" s="224"/>
      <c r="I38" s="224"/>
      <c r="J38" s="224"/>
      <c r="K38" s="224"/>
      <c r="L38" s="224"/>
      <c r="M38" s="224"/>
      <c r="N38" s="224"/>
      <c r="O38" s="224"/>
      <c r="P38" s="4">
        <f t="shared" si="4"/>
        <v>0</v>
      </c>
      <c r="Q38" s="544">
        <f>IF(AND(ABS(P38-C38)&gt;50,P38&lt;&gt;0),"Überprüfe Eintragung","")</f>
      </c>
    </row>
    <row r="39" spans="1:17" s="1" customFormat="1" ht="15.75" customHeight="1">
      <c r="A39" s="5" t="str">
        <f>'übrige Kosten'!A24</f>
        <v>kurzfristige Zinsen, Bankgebühren</v>
      </c>
      <c r="B39" s="1033" t="s">
        <v>108</v>
      </c>
      <c r="C39" s="194">
        <f>'übrige Kosten'!E24</f>
        <v>0</v>
      </c>
      <c r="D39" s="224"/>
      <c r="E39" s="224"/>
      <c r="F39" s="224"/>
      <c r="G39" s="224"/>
      <c r="H39" s="224"/>
      <c r="I39" s="224"/>
      <c r="J39" s="224"/>
      <c r="K39" s="224"/>
      <c r="L39" s="224"/>
      <c r="M39" s="224"/>
      <c r="N39" s="224"/>
      <c r="O39" s="224"/>
      <c r="P39" s="4">
        <f t="shared" si="4"/>
        <v>0</v>
      </c>
      <c r="Q39" s="544">
        <f t="shared" si="5"/>
      </c>
    </row>
    <row r="40" spans="1:17" s="1" customFormat="1" ht="15.75" customHeight="1">
      <c r="A40" s="5" t="str">
        <f>'übrige Kosten'!A25</f>
        <v>Sonstiges</v>
      </c>
      <c r="B40" s="1033" t="s">
        <v>109</v>
      </c>
      <c r="C40" s="194">
        <f>'übrige Kosten'!E25+'übrige Kosten'!E26+'übrige Kosten'!E27</f>
        <v>0</v>
      </c>
      <c r="D40" s="224"/>
      <c r="E40" s="224"/>
      <c r="F40" s="224"/>
      <c r="G40" s="224"/>
      <c r="H40" s="224"/>
      <c r="I40" s="224"/>
      <c r="J40" s="224"/>
      <c r="K40" s="224"/>
      <c r="L40" s="224"/>
      <c r="M40" s="224"/>
      <c r="N40" s="224"/>
      <c r="O40" s="224"/>
      <c r="P40" s="4">
        <f t="shared" si="4"/>
        <v>0</v>
      </c>
      <c r="Q40" s="544">
        <f t="shared" si="5"/>
      </c>
    </row>
    <row r="41" spans="1:17" s="1" customFormat="1" ht="15.75" customHeight="1" hidden="1">
      <c r="A41" s="5"/>
      <c r="B41" s="1033"/>
      <c r="C41" s="194"/>
      <c r="D41" s="224"/>
      <c r="E41" s="224"/>
      <c r="F41" s="224"/>
      <c r="G41" s="579"/>
      <c r="H41" s="224"/>
      <c r="I41" s="224"/>
      <c r="J41" s="224"/>
      <c r="K41" s="224"/>
      <c r="L41" s="224"/>
      <c r="M41" s="224"/>
      <c r="N41" s="224"/>
      <c r="O41" s="603"/>
      <c r="P41" s="4">
        <f t="shared" si="4"/>
        <v>0</v>
      </c>
      <c r="Q41" s="544">
        <f t="shared" si="5"/>
      </c>
    </row>
    <row r="42" spans="1:17" s="1" customFormat="1" ht="23.25" customHeight="1" hidden="1">
      <c r="A42" s="5"/>
      <c r="B42" s="1033"/>
      <c r="C42" s="194"/>
      <c r="D42" s="224"/>
      <c r="E42" s="224"/>
      <c r="F42" s="224"/>
      <c r="G42" s="579"/>
      <c r="H42" s="224"/>
      <c r="I42" s="224"/>
      <c r="J42" s="224"/>
      <c r="K42" s="224"/>
      <c r="L42" s="224"/>
      <c r="M42" s="224"/>
      <c r="N42" s="224"/>
      <c r="O42" s="603"/>
      <c r="P42" s="4">
        <f t="shared" si="4"/>
        <v>0</v>
      </c>
      <c r="Q42" s="544">
        <f t="shared" si="5"/>
      </c>
    </row>
    <row r="43" spans="1:17" s="1" customFormat="1" ht="23.25" customHeight="1" hidden="1">
      <c r="A43" s="5"/>
      <c r="B43" s="1033"/>
      <c r="C43" s="194"/>
      <c r="D43" s="224"/>
      <c r="E43" s="224"/>
      <c r="F43" s="224"/>
      <c r="G43" s="579"/>
      <c r="H43" s="224"/>
      <c r="I43" s="224"/>
      <c r="J43" s="224"/>
      <c r="K43" s="224"/>
      <c r="L43" s="224"/>
      <c r="M43" s="224"/>
      <c r="N43" s="224"/>
      <c r="O43" s="603"/>
      <c r="P43" s="4">
        <f t="shared" si="4"/>
        <v>0</v>
      </c>
      <c r="Q43" s="544">
        <f t="shared" si="5"/>
      </c>
    </row>
    <row r="44" spans="1:17" s="1" customFormat="1" ht="17.25" customHeight="1">
      <c r="A44" s="5" t="s">
        <v>412</v>
      </c>
      <c r="B44" s="1033" t="s">
        <v>108</v>
      </c>
      <c r="C44" s="194">
        <f>'übrige Kosten'!E34</f>
        <v>0</v>
      </c>
      <c r="D44" s="224"/>
      <c r="E44" s="224"/>
      <c r="F44" s="224"/>
      <c r="G44" s="224"/>
      <c r="H44" s="224"/>
      <c r="I44" s="224"/>
      <c r="J44" s="224"/>
      <c r="K44" s="224"/>
      <c r="L44" s="224"/>
      <c r="M44" s="224"/>
      <c r="N44" s="224"/>
      <c r="O44" s="224"/>
      <c r="P44" s="4">
        <f t="shared" si="4"/>
        <v>0</v>
      </c>
      <c r="Q44" s="544">
        <f t="shared" si="5"/>
      </c>
    </row>
    <row r="45" spans="1:17" s="1" customFormat="1" ht="20.25" customHeight="1">
      <c r="A45" s="226" t="s">
        <v>480</v>
      </c>
      <c r="B45" s="1039" t="s">
        <v>109</v>
      </c>
      <c r="C45" s="224"/>
      <c r="D45" s="224"/>
      <c r="E45" s="224"/>
      <c r="F45" s="224"/>
      <c r="G45" s="579"/>
      <c r="H45" s="224"/>
      <c r="I45" s="224"/>
      <c r="J45" s="224"/>
      <c r="K45" s="224"/>
      <c r="L45" s="224"/>
      <c r="M45" s="224"/>
      <c r="N45" s="224"/>
      <c r="O45" s="603"/>
      <c r="P45" s="4">
        <f t="shared" si="4"/>
        <v>0</v>
      </c>
      <c r="Q45" s="544">
        <f>IF(ABS(P45-C45)&gt;100,"Überprüfe Eintragung","")</f>
      </c>
    </row>
    <row r="46" spans="1:17" s="1" customFormat="1" ht="15">
      <c r="A46" s="5" t="s">
        <v>92</v>
      </c>
      <c r="B46" s="1033" t="s">
        <v>108</v>
      </c>
      <c r="C46" s="194">
        <f>IF(OR(Startseite!A35=Startseite!A44,Startseite!A35=Startseite!A45,Startseite!A35=Startseite!A46),0,Unternehmerlohn!F40)</f>
        <v>0</v>
      </c>
      <c r="D46" s="224"/>
      <c r="E46" s="224"/>
      <c r="F46" s="224"/>
      <c r="G46" s="224"/>
      <c r="H46" s="224"/>
      <c r="I46" s="224"/>
      <c r="J46" s="224"/>
      <c r="K46" s="224"/>
      <c r="L46" s="224"/>
      <c r="M46" s="224"/>
      <c r="N46" s="224"/>
      <c r="O46" s="224"/>
      <c r="P46" s="734">
        <f t="shared" si="4"/>
        <v>0</v>
      </c>
      <c r="Q46" s="544">
        <f t="shared" si="5"/>
      </c>
    </row>
    <row r="47" spans="1:17" s="1" customFormat="1" ht="15">
      <c r="A47" s="5" t="s">
        <v>14</v>
      </c>
      <c r="B47" s="1033" t="s">
        <v>108</v>
      </c>
      <c r="C47" s="194">
        <f>Rentabilität!E29</f>
        <v>0</v>
      </c>
      <c r="D47" s="224"/>
      <c r="E47" s="224"/>
      <c r="F47" s="224"/>
      <c r="G47" s="224"/>
      <c r="H47" s="224"/>
      <c r="I47" s="224"/>
      <c r="J47" s="224"/>
      <c r="K47" s="224"/>
      <c r="L47" s="224"/>
      <c r="M47" s="224"/>
      <c r="N47" s="224"/>
      <c r="O47" s="224"/>
      <c r="P47" s="4">
        <f t="shared" si="4"/>
        <v>0</v>
      </c>
      <c r="Q47" s="544">
        <f>IF(AND(ABS(P47-C47)&gt;100,P47&lt;&gt;0),"Überprüfe Eintragung","")</f>
      </c>
    </row>
    <row r="48" spans="1:17" s="1" customFormat="1" ht="15.75" thickBot="1">
      <c r="A48" s="233" t="s">
        <v>107</v>
      </c>
      <c r="B48" s="1040"/>
      <c r="C48" s="234">
        <f>(C21+C22+IF($B24="ja",C24,0)+C25+C27+C28+C29+C30+C31+C32+C33+C34+C35+C36+C37+C40+C41+C42+C43+IF($B45="ja",C45,0))*$B$8</f>
        <v>0</v>
      </c>
      <c r="D48" s="234">
        <f>(SUM(D21:D47)-D23-IF($B24="nein",D24,0)-D26-D38-D39-D44-IF($B45="nein",D45,0)-D46-D47)*$B$8</f>
        <v>0</v>
      </c>
      <c r="E48" s="234">
        <f aca="true" t="shared" si="6" ref="E48:O48">(SUM(E21:E47)-E23-IF($B24="nein",E24,0)-E26-E38-E39-E44-IF($B45="nein",E45,0)-E46-E47)*$B$8</f>
        <v>0</v>
      </c>
      <c r="F48" s="234">
        <f t="shared" si="6"/>
        <v>0</v>
      </c>
      <c r="G48" s="234">
        <f t="shared" si="6"/>
        <v>0</v>
      </c>
      <c r="H48" s="234">
        <f t="shared" si="6"/>
        <v>0</v>
      </c>
      <c r="I48" s="234">
        <f t="shared" si="6"/>
        <v>0</v>
      </c>
      <c r="J48" s="234">
        <f t="shared" si="6"/>
        <v>0</v>
      </c>
      <c r="K48" s="234">
        <f t="shared" si="6"/>
        <v>0</v>
      </c>
      <c r="L48" s="234">
        <f t="shared" si="6"/>
        <v>0</v>
      </c>
      <c r="M48" s="234">
        <f t="shared" si="6"/>
        <v>0</v>
      </c>
      <c r="N48" s="234">
        <f t="shared" si="6"/>
        <v>0</v>
      </c>
      <c r="O48" s="234">
        <f t="shared" si="6"/>
        <v>0</v>
      </c>
      <c r="P48" s="230">
        <f>SUM(E48:O48)</f>
        <v>0</v>
      </c>
      <c r="Q48" s="544"/>
    </row>
    <row r="49" spans="1:17" s="1" customFormat="1" ht="17.25" thickBot="1" thickTop="1">
      <c r="A49" s="231" t="s">
        <v>221</v>
      </c>
      <c r="B49" s="1041"/>
      <c r="C49" s="314">
        <f>SUM(C21:C48)</f>
        <v>0</v>
      </c>
      <c r="D49" s="314">
        <f>SUM(D21:D48)</f>
        <v>0</v>
      </c>
      <c r="E49" s="314">
        <f aca="true" t="shared" si="7" ref="E49:N49">SUM(E21:E48)</f>
        <v>0</v>
      </c>
      <c r="F49" s="314">
        <f t="shared" si="7"/>
        <v>0</v>
      </c>
      <c r="G49" s="314">
        <f t="shared" si="7"/>
        <v>0</v>
      </c>
      <c r="H49" s="314">
        <f t="shared" si="7"/>
        <v>0</v>
      </c>
      <c r="I49" s="314">
        <f t="shared" si="7"/>
        <v>0</v>
      </c>
      <c r="J49" s="314">
        <f t="shared" si="7"/>
        <v>0</v>
      </c>
      <c r="K49" s="314">
        <f t="shared" si="7"/>
        <v>0</v>
      </c>
      <c r="L49" s="314">
        <f t="shared" si="7"/>
        <v>0</v>
      </c>
      <c r="M49" s="314">
        <f t="shared" si="7"/>
        <v>0</v>
      </c>
      <c r="N49" s="314">
        <f t="shared" si="7"/>
        <v>0</v>
      </c>
      <c r="O49" s="314">
        <f>SUM(O21:O48)</f>
        <v>0</v>
      </c>
      <c r="P49" s="316">
        <f t="shared" si="4"/>
        <v>0</v>
      </c>
      <c r="Q49" s="544"/>
    </row>
    <row r="50" spans="1:17" s="1" customFormat="1" ht="20.25" customHeight="1" thickTop="1">
      <c r="A50" s="580" t="s">
        <v>93</v>
      </c>
      <c r="B50" s="1042"/>
      <c r="C50" s="581"/>
      <c r="D50" s="582">
        <f>-'Liquiditätsplan-1.Jahr'!O12+'Liquiditätsplan-1.Jahr'!O48</f>
        <v>0</v>
      </c>
      <c r="E50" s="588">
        <f>-D12+D48</f>
        <v>0</v>
      </c>
      <c r="F50" s="588">
        <f aca="true" t="shared" si="8" ref="F50:O50">-E12+E48</f>
        <v>0</v>
      </c>
      <c r="G50" s="588">
        <f t="shared" si="8"/>
        <v>0</v>
      </c>
      <c r="H50" s="588">
        <f t="shared" si="8"/>
        <v>0</v>
      </c>
      <c r="I50" s="588">
        <f t="shared" si="8"/>
        <v>0</v>
      </c>
      <c r="J50" s="588">
        <f t="shared" si="8"/>
        <v>0</v>
      </c>
      <c r="K50" s="588">
        <f t="shared" si="8"/>
        <v>0</v>
      </c>
      <c r="L50" s="588">
        <f t="shared" si="8"/>
        <v>0</v>
      </c>
      <c r="M50" s="588">
        <f t="shared" si="8"/>
        <v>0</v>
      </c>
      <c r="N50" s="588">
        <f t="shared" si="8"/>
        <v>0</v>
      </c>
      <c r="O50" s="588">
        <f t="shared" si="8"/>
        <v>0</v>
      </c>
      <c r="P50" s="589">
        <f t="shared" si="4"/>
        <v>0</v>
      </c>
      <c r="Q50" s="544"/>
    </row>
    <row r="51" spans="1:17" s="1" customFormat="1" ht="20.25" customHeight="1">
      <c r="A51" s="598"/>
      <c r="B51" s="1043"/>
      <c r="C51" s="599"/>
      <c r="D51" s="600"/>
      <c r="E51" s="600"/>
      <c r="F51" s="600"/>
      <c r="G51" s="600"/>
      <c r="H51" s="600"/>
      <c r="I51" s="600"/>
      <c r="J51" s="600"/>
      <c r="K51" s="600"/>
      <c r="L51" s="600"/>
      <c r="M51" s="600"/>
      <c r="N51" s="600"/>
      <c r="O51" s="600"/>
      <c r="P51" s="576"/>
      <c r="Q51" s="544"/>
    </row>
    <row r="52" spans="1:17" s="1" customFormat="1" ht="15.75">
      <c r="A52" s="573" t="s">
        <v>328</v>
      </c>
      <c r="B52" s="1044"/>
      <c r="C52" s="574">
        <f>'Liquiditätsplan-1.Jahr'!O53</f>
        <v>0</v>
      </c>
      <c r="D52" s="583">
        <f aca="true" t="shared" si="9" ref="D52:O52">D18-D49+D50</f>
        <v>0</v>
      </c>
      <c r="E52" s="583">
        <f t="shared" si="9"/>
        <v>0</v>
      </c>
      <c r="F52" s="583">
        <f t="shared" si="9"/>
        <v>0</v>
      </c>
      <c r="G52" s="583">
        <f t="shared" si="9"/>
        <v>0</v>
      </c>
      <c r="H52" s="583">
        <f t="shared" si="9"/>
        <v>0</v>
      </c>
      <c r="I52" s="583">
        <f t="shared" si="9"/>
        <v>0</v>
      </c>
      <c r="J52" s="583">
        <f t="shared" si="9"/>
        <v>0</v>
      </c>
      <c r="K52" s="583">
        <f t="shared" si="9"/>
        <v>0</v>
      </c>
      <c r="L52" s="583">
        <f t="shared" si="9"/>
        <v>0</v>
      </c>
      <c r="M52" s="583">
        <f t="shared" si="9"/>
        <v>0</v>
      </c>
      <c r="N52" s="583">
        <f t="shared" si="9"/>
        <v>0</v>
      </c>
      <c r="O52" s="605">
        <f t="shared" si="9"/>
        <v>0</v>
      </c>
      <c r="P52" s="543">
        <f>SUM(C52:O52)</f>
        <v>0</v>
      </c>
      <c r="Q52" s="544"/>
    </row>
    <row r="53" spans="1:17" s="1" customFormat="1" ht="16.5" thickBot="1">
      <c r="A53" s="590" t="s">
        <v>94</v>
      </c>
      <c r="B53" s="1045"/>
      <c r="C53" s="591"/>
      <c r="D53" s="592">
        <f>D52+C52</f>
        <v>0</v>
      </c>
      <c r="E53" s="592">
        <f aca="true" t="shared" si="10" ref="E53:O53">D53+E52</f>
        <v>0</v>
      </c>
      <c r="F53" s="592">
        <f t="shared" si="10"/>
        <v>0</v>
      </c>
      <c r="G53" s="592">
        <f t="shared" si="10"/>
        <v>0</v>
      </c>
      <c r="H53" s="592">
        <f t="shared" si="10"/>
        <v>0</v>
      </c>
      <c r="I53" s="592">
        <f t="shared" si="10"/>
        <v>0</v>
      </c>
      <c r="J53" s="592">
        <f t="shared" si="10"/>
        <v>0</v>
      </c>
      <c r="K53" s="592">
        <f t="shared" si="10"/>
        <v>0</v>
      </c>
      <c r="L53" s="592">
        <f t="shared" si="10"/>
        <v>0</v>
      </c>
      <c r="M53" s="592">
        <f t="shared" si="10"/>
        <v>0</v>
      </c>
      <c r="N53" s="592">
        <f t="shared" si="10"/>
        <v>0</v>
      </c>
      <c r="O53" s="593">
        <f t="shared" si="10"/>
        <v>0</v>
      </c>
      <c r="P53" s="159"/>
      <c r="Q53" s="544"/>
    </row>
    <row r="54" spans="1:16" s="1" customFormat="1" ht="15.75">
      <c r="A54" s="594"/>
      <c r="B54" s="1046"/>
      <c r="C54" s="595"/>
      <c r="D54" s="596"/>
      <c r="E54" s="596"/>
      <c r="F54" s="596"/>
      <c r="G54" s="596"/>
      <c r="H54" s="596"/>
      <c r="I54" s="596"/>
      <c r="J54" s="596"/>
      <c r="K54" s="596"/>
      <c r="L54" s="596"/>
      <c r="M54" s="596"/>
      <c r="N54" s="596"/>
      <c r="O54" s="596"/>
      <c r="P54" s="566"/>
    </row>
    <row r="55" spans="1:15" ht="15.75">
      <c r="A55" s="573" t="s">
        <v>153</v>
      </c>
      <c r="B55" s="1047"/>
      <c r="C55" s="236">
        <f>'Liquiditätsplan-1.Jahr'!O55</f>
        <v>0</v>
      </c>
      <c r="D55" s="236">
        <f aca="true" t="shared" si="11" ref="D55:O55">$C55</f>
        <v>0</v>
      </c>
      <c r="E55" s="236">
        <f t="shared" si="11"/>
        <v>0</v>
      </c>
      <c r="F55" s="236">
        <f t="shared" si="11"/>
        <v>0</v>
      </c>
      <c r="G55" s="236">
        <f t="shared" si="11"/>
        <v>0</v>
      </c>
      <c r="H55" s="236">
        <f t="shared" si="11"/>
        <v>0</v>
      </c>
      <c r="I55" s="236">
        <f t="shared" si="11"/>
        <v>0</v>
      </c>
      <c r="J55" s="236">
        <f t="shared" si="11"/>
        <v>0</v>
      </c>
      <c r="K55" s="236">
        <f t="shared" si="11"/>
        <v>0</v>
      </c>
      <c r="L55" s="236">
        <f t="shared" si="11"/>
        <v>0</v>
      </c>
      <c r="M55" s="236">
        <f t="shared" si="11"/>
        <v>0</v>
      </c>
      <c r="N55" s="236">
        <f t="shared" si="11"/>
        <v>0</v>
      </c>
      <c r="O55" s="236">
        <f t="shared" si="11"/>
        <v>0</v>
      </c>
    </row>
    <row r="56" spans="4:13" ht="16.5" customHeight="1">
      <c r="D56" s="544"/>
      <c r="G56" s="544"/>
      <c r="J56" s="544"/>
      <c r="M56" s="544"/>
    </row>
  </sheetData>
  <sheetProtection sheet="1" objects="1" scenarios="1"/>
  <printOptions/>
  <pageMargins left="0.8267716535433072" right="0" top="1.2598425196850394" bottom="0.2362204724409449" header="0.1968503937007874" footer="0.2362204724409449"/>
  <pageSetup blackAndWhite="1" fitToHeight="1" fitToWidth="1" horizontalDpi="600" verticalDpi="600" orientation="landscape" paperSize="9" scale="46" r:id="rId3"/>
  <headerFooter alignWithMargins="0">
    <oddFooter>&amp;L&amp;D</oddFooter>
  </headerFooter>
  <legacyDrawing r:id="rId2"/>
</worksheet>
</file>

<file path=xl/worksheets/sheet17.xml><?xml version="1.0" encoding="utf-8"?>
<worksheet xmlns="http://schemas.openxmlformats.org/spreadsheetml/2006/main" xmlns:r="http://schemas.openxmlformats.org/officeDocument/2006/relationships">
  <sheetPr codeName="Tabelle2211">
    <pageSetUpPr fitToPage="1"/>
  </sheetPr>
  <dimension ref="A1:Q56"/>
  <sheetViews>
    <sheetView showGridLines="0" zoomScale="50" zoomScaleNormal="50" zoomScalePageLayoutView="0" workbookViewId="0" topLeftCell="A1">
      <selection activeCell="D11" sqref="D11"/>
    </sheetView>
  </sheetViews>
  <sheetFormatPr defaultColWidth="11.421875" defaultRowHeight="12.75"/>
  <cols>
    <col min="1" max="1" width="61.28125" style="160" customWidth="1"/>
    <col min="2" max="2" width="10.421875" style="1048" customWidth="1"/>
    <col min="3" max="16" width="14.00390625" style="160" customWidth="1"/>
    <col min="17" max="17" width="18.28125" style="160" customWidth="1"/>
    <col min="18" max="16384" width="11.421875" style="160" customWidth="1"/>
  </cols>
  <sheetData>
    <row r="1" spans="1:11" s="1" customFormat="1" ht="27.75">
      <c r="A1" s="739" t="str">
        <f>CONCATENATE("Liquiditätsplanung des 3. Geschäftsjahres des Unternehmens :  ",Startseite!C14)</f>
        <v>Liquiditätsplanung des 3. Geschäftsjahres des Unternehmens :  </v>
      </c>
      <c r="B1" s="1031"/>
      <c r="C1" s="149"/>
      <c r="I1" s="503">
        <f>'Personalkosten 3. Jahr'!K1</f>
        <v>43476</v>
      </c>
      <c r="J1" s="502" t="s">
        <v>282</v>
      </c>
      <c r="K1" s="503">
        <f>'Personalkosten 3. Jahr'!M1</f>
        <v>43806</v>
      </c>
    </row>
    <row r="2" spans="1:3" s="1" customFormat="1" ht="17.25" customHeight="1">
      <c r="A2" s="150"/>
      <c r="B2" s="1032"/>
      <c r="C2" s="150"/>
    </row>
    <row r="3" spans="2:7" s="1" customFormat="1" ht="15.75">
      <c r="B3" s="1030" t="s">
        <v>526</v>
      </c>
      <c r="G3" s="1005"/>
    </row>
    <row r="4" spans="2:8" s="1" customFormat="1" ht="15">
      <c r="B4" s="435">
        <f>'Liquiditätsplan-1.Jahr'!B4</f>
        <v>0.5</v>
      </c>
      <c r="C4" s="186" t="s">
        <v>81</v>
      </c>
      <c r="D4" s="187"/>
      <c r="E4" s="186"/>
      <c r="F4" s="186"/>
      <c r="G4" s="190"/>
      <c r="H4" s="189"/>
    </row>
    <row r="5" spans="2:8" s="1" customFormat="1" ht="15">
      <c r="B5" s="436">
        <f>'Liquiditätsplan-1.Jahr'!B5</f>
        <v>0.4</v>
      </c>
      <c r="C5" s="189" t="s">
        <v>82</v>
      </c>
      <c r="D5" s="152"/>
      <c r="E5" s="189"/>
      <c r="F5" s="189"/>
      <c r="G5" s="190"/>
      <c r="H5" s="189"/>
    </row>
    <row r="6" spans="2:8" s="1" customFormat="1" ht="15">
      <c r="B6" s="437">
        <f>'Liquiditätsplan-1.Jahr'!B6</f>
        <v>0.1</v>
      </c>
      <c r="C6" s="184" t="s">
        <v>83</v>
      </c>
      <c r="D6" s="185"/>
      <c r="E6" s="184"/>
      <c r="F6" s="184"/>
      <c r="G6" s="191"/>
      <c r="H6" s="189"/>
    </row>
    <row r="7" spans="2:8" s="1" customFormat="1" ht="15.75">
      <c r="B7" s="436">
        <f>'Liquiditätsplan-1.Jahr'!B7</f>
        <v>0.19</v>
      </c>
      <c r="C7" s="189" t="s">
        <v>84</v>
      </c>
      <c r="D7" s="504"/>
      <c r="E7" s="189"/>
      <c r="F7" s="189"/>
      <c r="G7" s="190"/>
      <c r="H7" s="189"/>
    </row>
    <row r="8" spans="2:8" s="1" customFormat="1" ht="15">
      <c r="B8" s="437">
        <f>'Liquiditätsplan-1.Jahr'!B8</f>
        <v>0.19</v>
      </c>
      <c r="C8" s="184" t="s">
        <v>85</v>
      </c>
      <c r="D8" s="185"/>
      <c r="E8" s="184"/>
      <c r="F8" s="184"/>
      <c r="G8" s="191"/>
      <c r="H8" s="189"/>
    </row>
    <row r="9" spans="1:15" s="1" customFormat="1" ht="16.5" thickBot="1">
      <c r="A9" s="151"/>
      <c r="B9" s="153"/>
      <c r="C9" s="317"/>
      <c r="E9" s="151"/>
      <c r="N9" s="109"/>
      <c r="O9" s="109"/>
    </row>
    <row r="10" spans="2:16" s="1" customFormat="1" ht="15.75">
      <c r="B10" s="997" t="s">
        <v>528</v>
      </c>
      <c r="C10" s="154" t="s">
        <v>86</v>
      </c>
      <c r="D10" s="381">
        <f>Startseite!D16</f>
        <v>42736</v>
      </c>
      <c r="E10" s="380">
        <f>D10+32</f>
        <v>42768</v>
      </c>
      <c r="F10" s="380">
        <f aca="true" t="shared" si="0" ref="F10:O10">E10+31</f>
        <v>42799</v>
      </c>
      <c r="G10" s="380">
        <f t="shared" si="0"/>
        <v>42830</v>
      </c>
      <c r="H10" s="380">
        <f t="shared" si="0"/>
        <v>42861</v>
      </c>
      <c r="I10" s="380">
        <f t="shared" si="0"/>
        <v>42892</v>
      </c>
      <c r="J10" s="380">
        <f t="shared" si="0"/>
        <v>42923</v>
      </c>
      <c r="K10" s="380">
        <f t="shared" si="0"/>
        <v>42954</v>
      </c>
      <c r="L10" s="380">
        <f t="shared" si="0"/>
        <v>42985</v>
      </c>
      <c r="M10" s="380">
        <f t="shared" si="0"/>
        <v>43016</v>
      </c>
      <c r="N10" s="380">
        <f t="shared" si="0"/>
        <v>43047</v>
      </c>
      <c r="O10" s="380">
        <f t="shared" si="0"/>
        <v>43078</v>
      </c>
      <c r="P10" s="155" t="s">
        <v>87</v>
      </c>
    </row>
    <row r="11" spans="1:17" s="1" customFormat="1" ht="15.75">
      <c r="A11" s="156" t="s">
        <v>88</v>
      </c>
      <c r="B11" s="997"/>
      <c r="C11" s="193">
        <f>Rentabilität!G13</f>
        <v>0</v>
      </c>
      <c r="D11" s="224"/>
      <c r="E11" s="224"/>
      <c r="F11" s="224"/>
      <c r="G11" s="224"/>
      <c r="H11" s="224"/>
      <c r="I11" s="224"/>
      <c r="J11" s="224"/>
      <c r="K11" s="224"/>
      <c r="L11" s="224"/>
      <c r="M11" s="224"/>
      <c r="N11" s="224"/>
      <c r="O11" s="224"/>
      <c r="P11" s="157">
        <f>SUM(D11:O11)</f>
        <v>0</v>
      </c>
      <c r="Q11" s="158">
        <f>IF(AND(P11&lt;&gt;C11,P11&lt;&gt;0),"Überprüfe Eintragung","")</f>
      </c>
    </row>
    <row r="12" spans="1:17" s="1" customFormat="1" ht="15.75">
      <c r="A12" s="5" t="s">
        <v>89</v>
      </c>
      <c r="B12" s="1049"/>
      <c r="C12" s="1002">
        <f aca="true" t="shared" si="1" ref="C12:O12">C11*$B$7</f>
        <v>0</v>
      </c>
      <c r="D12" s="1003">
        <f t="shared" si="1"/>
        <v>0</v>
      </c>
      <c r="E12" s="1003">
        <f t="shared" si="1"/>
        <v>0</v>
      </c>
      <c r="F12" s="1003">
        <f t="shared" si="1"/>
        <v>0</v>
      </c>
      <c r="G12" s="1003">
        <f t="shared" si="1"/>
        <v>0</v>
      </c>
      <c r="H12" s="1003">
        <f t="shared" si="1"/>
        <v>0</v>
      </c>
      <c r="I12" s="1003">
        <f t="shared" si="1"/>
        <v>0</v>
      </c>
      <c r="J12" s="1003">
        <f t="shared" si="1"/>
        <v>0</v>
      </c>
      <c r="K12" s="1003">
        <f t="shared" si="1"/>
        <v>0</v>
      </c>
      <c r="L12" s="1003">
        <f t="shared" si="1"/>
        <v>0</v>
      </c>
      <c r="M12" s="1003">
        <f t="shared" si="1"/>
        <v>0</v>
      </c>
      <c r="N12" s="1003">
        <f t="shared" si="1"/>
        <v>0</v>
      </c>
      <c r="O12" s="1003">
        <f t="shared" si="1"/>
        <v>0</v>
      </c>
      <c r="P12" s="4">
        <f>SUM(D12:O12)</f>
        <v>0</v>
      </c>
      <c r="Q12" s="158"/>
    </row>
    <row r="13" spans="1:17" s="1" customFormat="1" ht="15.75">
      <c r="A13" s="564"/>
      <c r="B13" s="1050"/>
      <c r="C13" s="1004"/>
      <c r="D13" s="572"/>
      <c r="E13" s="572"/>
      <c r="F13" s="572"/>
      <c r="G13" s="572"/>
      <c r="H13" s="572"/>
      <c r="I13" s="572"/>
      <c r="J13" s="572"/>
      <c r="K13" s="572"/>
      <c r="L13" s="572"/>
      <c r="M13" s="572"/>
      <c r="N13" s="572"/>
      <c r="O13" s="572"/>
      <c r="P13" s="564"/>
      <c r="Q13" s="158"/>
    </row>
    <row r="14" spans="1:17" s="1" customFormat="1" ht="15.75">
      <c r="A14" s="740" t="s">
        <v>90</v>
      </c>
      <c r="B14" s="1035"/>
      <c r="C14" s="568"/>
      <c r="D14" s="569"/>
      <c r="E14" s="569"/>
      <c r="F14" s="569"/>
      <c r="G14" s="569"/>
      <c r="H14" s="569"/>
      <c r="I14" s="569"/>
      <c r="J14" s="569"/>
      <c r="K14" s="569"/>
      <c r="L14" s="569"/>
      <c r="M14" s="569"/>
      <c r="N14" s="569"/>
      <c r="O14" s="569"/>
      <c r="P14" s="566"/>
      <c r="Q14" s="158"/>
    </row>
    <row r="15" spans="1:17" s="1" customFormat="1" ht="15.75">
      <c r="A15" s="5" t="s">
        <v>95</v>
      </c>
      <c r="B15" s="1036"/>
      <c r="C15" s="237">
        <f>C11+C12</f>
        <v>0</v>
      </c>
      <c r="D15" s="228">
        <f>(D11+D12)*$B$4</f>
        <v>0</v>
      </c>
      <c r="E15" s="228">
        <f>(D11+D12)*B5+(E11+E12)*B4</f>
        <v>0</v>
      </c>
      <c r="F15" s="228">
        <f aca="true" t="shared" si="2" ref="F15:O15">(D11+D12)*$B$6+(E11+E12)*$B$5+(F11+F12)*$B$4</f>
        <v>0</v>
      </c>
      <c r="G15" s="228">
        <f t="shared" si="2"/>
        <v>0</v>
      </c>
      <c r="H15" s="228">
        <f t="shared" si="2"/>
        <v>0</v>
      </c>
      <c r="I15" s="228">
        <f t="shared" si="2"/>
        <v>0</v>
      </c>
      <c r="J15" s="228">
        <f t="shared" si="2"/>
        <v>0</v>
      </c>
      <c r="K15" s="228">
        <f t="shared" si="2"/>
        <v>0</v>
      </c>
      <c r="L15" s="228">
        <f t="shared" si="2"/>
        <v>0</v>
      </c>
      <c r="M15" s="228">
        <f t="shared" si="2"/>
        <v>0</v>
      </c>
      <c r="N15" s="228">
        <f t="shared" si="2"/>
        <v>0</v>
      </c>
      <c r="O15" s="228">
        <f t="shared" si="2"/>
        <v>0</v>
      </c>
      <c r="P15" s="4">
        <f>SUM(D15:O15)</f>
        <v>0</v>
      </c>
      <c r="Q15" s="158"/>
    </row>
    <row r="16" spans="1:17" s="1" customFormat="1" ht="15.75">
      <c r="A16" s="5" t="s">
        <v>269</v>
      </c>
      <c r="B16" s="1033"/>
      <c r="C16" s="194">
        <f>('Liquiditätsplan-2.Jahr'!N11+'Liquiditätsplan-2.Jahr'!N12)*'Liquiditätsplan-2.Jahr'!B6+('Liquiditätsplan-2.Jahr'!O11+'Liquiditätsplan-2.Jahr'!O12)*(B5+B6)</f>
        <v>0</v>
      </c>
      <c r="D16" s="194">
        <f>('Liquiditätsplan-2.Jahr'!N11+'Liquiditätsplan-2.Jahr'!N12)*'Liquiditätsplan-2.Jahr'!B6+('Liquiditätsplan-2.Jahr'!O11+'Liquiditätsplan-2.Jahr'!O12)*'Liquiditätsplan-2.Jahr'!B5</f>
        <v>0</v>
      </c>
      <c r="E16" s="194">
        <f>('Liquiditätsplan-2.Jahr'!O11+'Liquiditätsplan-2.Jahr'!O12)*'Liquiditätsplan-2.Jahr'!B6</f>
        <v>0</v>
      </c>
      <c r="F16" s="194"/>
      <c r="G16" s="194"/>
      <c r="H16" s="194"/>
      <c r="I16" s="194"/>
      <c r="J16" s="194"/>
      <c r="K16" s="194"/>
      <c r="L16" s="194"/>
      <c r="M16" s="194"/>
      <c r="N16" s="194"/>
      <c r="O16" s="194"/>
      <c r="P16" s="4">
        <f>SUM(D16:O16)</f>
        <v>0</v>
      </c>
      <c r="Q16" s="158"/>
    </row>
    <row r="17" spans="1:17" s="1" customFormat="1" ht="16.5" thickBot="1">
      <c r="A17" s="5" t="s">
        <v>329</v>
      </c>
      <c r="B17" s="997"/>
      <c r="C17" s="224"/>
      <c r="D17" s="224"/>
      <c r="E17" s="224"/>
      <c r="F17" s="224"/>
      <c r="G17" s="224"/>
      <c r="H17" s="224"/>
      <c r="I17" s="224"/>
      <c r="J17" s="224"/>
      <c r="K17" s="224"/>
      <c r="L17" s="224"/>
      <c r="M17" s="224"/>
      <c r="N17" s="224"/>
      <c r="O17" s="603"/>
      <c r="P17" s="571">
        <f>SUM(D17:O17)</f>
        <v>0</v>
      </c>
      <c r="Q17" s="158"/>
    </row>
    <row r="18" spans="1:17" s="1" customFormat="1" ht="17.25" thickBot="1" thickTop="1">
      <c r="A18" s="238" t="s">
        <v>220</v>
      </c>
      <c r="B18" s="1037"/>
      <c r="C18" s="239">
        <f>C15+C16+C17</f>
        <v>0</v>
      </c>
      <c r="D18" s="239">
        <f aca="true" t="shared" si="3" ref="D18:O18">D15+D16+D17</f>
        <v>0</v>
      </c>
      <c r="E18" s="239">
        <f t="shared" si="3"/>
        <v>0</v>
      </c>
      <c r="F18" s="239">
        <f t="shared" si="3"/>
        <v>0</v>
      </c>
      <c r="G18" s="239">
        <f t="shared" si="3"/>
        <v>0</v>
      </c>
      <c r="H18" s="239">
        <f t="shared" si="3"/>
        <v>0</v>
      </c>
      <c r="I18" s="239">
        <f t="shared" si="3"/>
        <v>0</v>
      </c>
      <c r="J18" s="239">
        <f t="shared" si="3"/>
        <v>0</v>
      </c>
      <c r="K18" s="239">
        <f t="shared" si="3"/>
        <v>0</v>
      </c>
      <c r="L18" s="239">
        <f t="shared" si="3"/>
        <v>0</v>
      </c>
      <c r="M18" s="239">
        <f t="shared" si="3"/>
        <v>0</v>
      </c>
      <c r="N18" s="239">
        <f t="shared" si="3"/>
        <v>0</v>
      </c>
      <c r="O18" s="239">
        <f t="shared" si="3"/>
        <v>0</v>
      </c>
      <c r="P18" s="316">
        <f>SUM(D18:O18)</f>
        <v>0</v>
      </c>
      <c r="Q18" s="158"/>
    </row>
    <row r="19" spans="1:17" s="1" customFormat="1" ht="16.5" thickTop="1">
      <c r="A19" s="189"/>
      <c r="B19" s="1038"/>
      <c r="C19" s="575"/>
      <c r="D19" s="576"/>
      <c r="E19" s="576"/>
      <c r="F19" s="576"/>
      <c r="G19" s="576"/>
      <c r="H19" s="576"/>
      <c r="I19" s="576"/>
      <c r="J19" s="576"/>
      <c r="K19" s="576"/>
      <c r="L19" s="576"/>
      <c r="M19" s="576"/>
      <c r="N19" s="576"/>
      <c r="O19" s="576"/>
      <c r="P19" s="576"/>
      <c r="Q19" s="158"/>
    </row>
    <row r="20" spans="1:17" s="1" customFormat="1" ht="15.75">
      <c r="A20" s="567" t="s">
        <v>133</v>
      </c>
      <c r="B20" s="1035"/>
      <c r="C20" s="568"/>
      <c r="D20" s="577"/>
      <c r="E20" s="577"/>
      <c r="F20" s="577"/>
      <c r="G20" s="577"/>
      <c r="H20" s="577"/>
      <c r="I20" s="577"/>
      <c r="J20" s="577"/>
      <c r="K20" s="577"/>
      <c r="L20" s="577"/>
      <c r="M20" s="577"/>
      <c r="N20" s="577"/>
      <c r="O20" s="577"/>
      <c r="P20" s="577"/>
      <c r="Q20" s="158"/>
    </row>
    <row r="21" spans="1:17" s="1" customFormat="1" ht="15">
      <c r="A21" s="236" t="s">
        <v>110</v>
      </c>
      <c r="B21" s="1036" t="s">
        <v>109</v>
      </c>
      <c r="C21" s="237">
        <f>Rentabilität!G19</f>
        <v>0</v>
      </c>
      <c r="D21" s="579"/>
      <c r="E21" s="579"/>
      <c r="F21" s="579"/>
      <c r="G21" s="579"/>
      <c r="H21" s="579"/>
      <c r="I21" s="579"/>
      <c r="J21" s="579"/>
      <c r="K21" s="579"/>
      <c r="L21" s="579"/>
      <c r="M21" s="579"/>
      <c r="N21" s="579"/>
      <c r="O21" s="579"/>
      <c r="P21" s="229">
        <f>SUM(D21:O21)</f>
        <v>0</v>
      </c>
      <c r="Q21" s="544">
        <f>IF(AND(P21&lt;&gt;C21,P21&lt;&gt;0),"Überprüfe Eintragung","")</f>
      </c>
    </row>
    <row r="22" spans="1:17" s="1" customFormat="1" ht="15.75">
      <c r="A22" s="5" t="s">
        <v>111</v>
      </c>
      <c r="B22" s="1033" t="s">
        <v>109</v>
      </c>
      <c r="C22" s="194">
        <f>Rentabilität!G14</f>
        <v>0</v>
      </c>
      <c r="D22" s="224"/>
      <c r="E22" s="224"/>
      <c r="F22" s="224"/>
      <c r="G22" s="224"/>
      <c r="H22" s="224"/>
      <c r="I22" s="224"/>
      <c r="J22" s="224"/>
      <c r="K22" s="224"/>
      <c r="L22" s="224"/>
      <c r="M22" s="224"/>
      <c r="N22" s="224"/>
      <c r="O22" s="224"/>
      <c r="P22" s="4">
        <f>SUM(D22:O22)</f>
        <v>0</v>
      </c>
      <c r="Q22" s="158">
        <f>IF(AND(P22&lt;&gt;C22,P22&lt;&gt;0),"Überprüfe Eintragung","")</f>
      </c>
    </row>
    <row r="23" spans="1:17" s="1" customFormat="1" ht="15">
      <c r="A23" s="5" t="s">
        <v>151</v>
      </c>
      <c r="B23" s="1033" t="s">
        <v>108</v>
      </c>
      <c r="C23" s="194">
        <f>Rentabilität!G21</f>
        <v>0</v>
      </c>
      <c r="D23" s="224"/>
      <c r="E23" s="224"/>
      <c r="F23" s="224"/>
      <c r="G23" s="224"/>
      <c r="H23" s="224"/>
      <c r="I23" s="224"/>
      <c r="J23" s="224"/>
      <c r="K23" s="224"/>
      <c r="L23" s="224"/>
      <c r="M23" s="224"/>
      <c r="N23" s="224"/>
      <c r="O23" s="224"/>
      <c r="P23" s="4">
        <f>SUM(D23:O23)</f>
        <v>0</v>
      </c>
      <c r="Q23" s="544">
        <f>IF(AND(ABS(P23-C23)&gt;100,P23&lt;&gt;0),"Überprüfe Eintragung","")</f>
      </c>
    </row>
    <row r="24" spans="1:17" s="1" customFormat="1" ht="15.75">
      <c r="A24" s="5" t="str">
        <f>'übrige Kosten'!A8</f>
        <v>Raumkosten (Miete, Pacht)</v>
      </c>
      <c r="B24" s="1039" t="s">
        <v>108</v>
      </c>
      <c r="C24" s="194">
        <f>'übrige Kosten'!G8</f>
        <v>0</v>
      </c>
      <c r="D24" s="224"/>
      <c r="E24" s="224"/>
      <c r="F24" s="224"/>
      <c r="G24" s="224"/>
      <c r="H24" s="224"/>
      <c r="I24" s="224"/>
      <c r="J24" s="224"/>
      <c r="K24" s="224"/>
      <c r="L24" s="224"/>
      <c r="M24" s="224"/>
      <c r="N24" s="224"/>
      <c r="O24" s="224"/>
      <c r="P24" s="4">
        <f aca="true" t="shared" si="4" ref="P24:P50">SUM(D24:O24)</f>
        <v>0</v>
      </c>
      <c r="Q24" s="158">
        <f aca="true" t="shared" si="5" ref="Q24:Q46">IF(AND(P24&lt;&gt;C24,P24&lt;&gt;0),"Überprüfe Eintragung","")</f>
      </c>
    </row>
    <row r="25" spans="1:17" s="1" customFormat="1" ht="15.75">
      <c r="A25" s="5" t="str">
        <f>'übrige Kosten'!A9</f>
        <v>Energiekosten (Strom, Heizung, Wasser)</v>
      </c>
      <c r="B25" s="1033" t="s">
        <v>109</v>
      </c>
      <c r="C25" s="194">
        <f>'übrige Kosten'!G9</f>
        <v>0</v>
      </c>
      <c r="D25" s="224"/>
      <c r="E25" s="224"/>
      <c r="F25" s="224"/>
      <c r="G25" s="224"/>
      <c r="H25" s="224"/>
      <c r="I25" s="224"/>
      <c r="J25" s="224"/>
      <c r="K25" s="224"/>
      <c r="L25" s="224"/>
      <c r="M25" s="224"/>
      <c r="N25" s="224"/>
      <c r="O25" s="224"/>
      <c r="P25" s="4">
        <f t="shared" si="4"/>
        <v>0</v>
      </c>
      <c r="Q25" s="158">
        <f t="shared" si="5"/>
      </c>
    </row>
    <row r="26" spans="1:17" s="1" customFormat="1" ht="15.75">
      <c r="A26" s="5" t="str">
        <f>'übrige Kosten'!A10</f>
        <v>Versicherung, Beiträge</v>
      </c>
      <c r="B26" s="1033" t="s">
        <v>108</v>
      </c>
      <c r="C26" s="194">
        <f>'übrige Kosten'!G10</f>
        <v>0</v>
      </c>
      <c r="D26" s="224"/>
      <c r="E26" s="224"/>
      <c r="F26" s="224"/>
      <c r="G26" s="224"/>
      <c r="H26" s="224"/>
      <c r="I26" s="224"/>
      <c r="J26" s="224"/>
      <c r="K26" s="224"/>
      <c r="L26" s="224"/>
      <c r="M26" s="224"/>
      <c r="N26" s="224"/>
      <c r="O26" s="224"/>
      <c r="P26" s="4">
        <f t="shared" si="4"/>
        <v>0</v>
      </c>
      <c r="Q26" s="158">
        <f t="shared" si="5"/>
      </c>
    </row>
    <row r="27" spans="1:17" s="1" customFormat="1" ht="15.75">
      <c r="A27" s="5" t="str">
        <f>'übrige Kosten'!A11</f>
        <v>Kfz-Kosten (incl. Leasing, Steuern, Vers., Rep., ohne AfA)</v>
      </c>
      <c r="B27" s="1033" t="s">
        <v>109</v>
      </c>
      <c r="C27" s="194">
        <f>'übrige Kosten'!G11</f>
        <v>0</v>
      </c>
      <c r="D27" s="224"/>
      <c r="E27" s="224"/>
      <c r="F27" s="224"/>
      <c r="G27" s="224"/>
      <c r="H27" s="224"/>
      <c r="I27" s="224"/>
      <c r="J27" s="224"/>
      <c r="K27" s="224"/>
      <c r="L27" s="224"/>
      <c r="M27" s="224"/>
      <c r="N27" s="224"/>
      <c r="O27" s="224"/>
      <c r="P27" s="4">
        <f t="shared" si="4"/>
        <v>0</v>
      </c>
      <c r="Q27" s="158">
        <f t="shared" si="5"/>
      </c>
    </row>
    <row r="28" spans="1:17" s="1" customFormat="1" ht="15.75">
      <c r="A28" s="5" t="str">
        <f>'übrige Kosten'!A12</f>
        <v>Werbung  / Reisekosten</v>
      </c>
      <c r="B28" s="1033" t="s">
        <v>109</v>
      </c>
      <c r="C28" s="194">
        <f>'übrige Kosten'!G12</f>
        <v>0</v>
      </c>
      <c r="D28" s="224"/>
      <c r="E28" s="224"/>
      <c r="F28" s="224"/>
      <c r="G28" s="224"/>
      <c r="H28" s="224"/>
      <c r="I28" s="224"/>
      <c r="J28" s="224"/>
      <c r="K28" s="224"/>
      <c r="L28" s="224"/>
      <c r="M28" s="224"/>
      <c r="N28" s="224"/>
      <c r="O28" s="224"/>
      <c r="P28" s="4">
        <f t="shared" si="4"/>
        <v>0</v>
      </c>
      <c r="Q28" s="158">
        <f t="shared" si="5"/>
      </c>
    </row>
    <row r="29" spans="1:17" s="1" customFormat="1" ht="15" customHeight="1">
      <c r="A29" s="5" t="str">
        <f>'übrige Kosten'!A13</f>
        <v>Kosten der Warenabgabe (incl.  Gewährleistungen)</v>
      </c>
      <c r="B29" s="1033" t="s">
        <v>109</v>
      </c>
      <c r="C29" s="194">
        <f>'übrige Kosten'!G13</f>
        <v>0</v>
      </c>
      <c r="D29" s="224"/>
      <c r="E29" s="224"/>
      <c r="F29" s="224"/>
      <c r="G29" s="224"/>
      <c r="H29" s="224"/>
      <c r="I29" s="224"/>
      <c r="J29" s="224"/>
      <c r="K29" s="224"/>
      <c r="L29" s="224"/>
      <c r="M29" s="224"/>
      <c r="N29" s="224"/>
      <c r="O29" s="224"/>
      <c r="P29" s="4">
        <f t="shared" si="4"/>
        <v>0</v>
      </c>
      <c r="Q29" s="158">
        <f t="shared" si="5"/>
      </c>
    </row>
    <row r="30" spans="1:17" s="1" customFormat="1" ht="15.75">
      <c r="A30" s="5" t="str">
        <f>'übrige Kosten'!A15</f>
        <v>Reparaturen, Instandhaltung</v>
      </c>
      <c r="B30" s="1033" t="s">
        <v>109</v>
      </c>
      <c r="C30" s="194">
        <f>'übrige Kosten'!G15</f>
        <v>0</v>
      </c>
      <c r="D30" s="224"/>
      <c r="E30" s="224"/>
      <c r="F30" s="224"/>
      <c r="G30" s="224"/>
      <c r="H30" s="224"/>
      <c r="I30" s="224"/>
      <c r="J30" s="224"/>
      <c r="K30" s="224"/>
      <c r="L30" s="224"/>
      <c r="M30" s="224"/>
      <c r="N30" s="224"/>
      <c r="O30" s="224"/>
      <c r="P30" s="4">
        <f t="shared" si="4"/>
        <v>0</v>
      </c>
      <c r="Q30" s="158">
        <f t="shared" si="5"/>
      </c>
    </row>
    <row r="31" spans="1:17" s="1" customFormat="1" ht="15.75">
      <c r="A31" s="5" t="str">
        <f>'übrige Kosten'!A16</f>
        <v>Büro (Telefon, Telefax, Internet)</v>
      </c>
      <c r="B31" s="1033" t="s">
        <v>109</v>
      </c>
      <c r="C31" s="194">
        <f>'übrige Kosten'!G16</f>
        <v>0</v>
      </c>
      <c r="D31" s="224"/>
      <c r="E31" s="224"/>
      <c r="F31" s="224"/>
      <c r="G31" s="224"/>
      <c r="H31" s="224"/>
      <c r="I31" s="224"/>
      <c r="J31" s="224"/>
      <c r="K31" s="224"/>
      <c r="L31" s="224"/>
      <c r="M31" s="224"/>
      <c r="N31" s="224"/>
      <c r="O31" s="224"/>
      <c r="P31" s="4">
        <f t="shared" si="4"/>
        <v>0</v>
      </c>
      <c r="Q31" s="158">
        <f t="shared" si="5"/>
      </c>
    </row>
    <row r="32" spans="1:17" s="1" customFormat="1" ht="15.75">
      <c r="A32" s="5" t="str">
        <f>'übrige Kosten'!A17</f>
        <v>Büro (Porto, Zeitschriften, sonst. Bürobedarf)</v>
      </c>
      <c r="B32" s="1033" t="s">
        <v>109</v>
      </c>
      <c r="C32" s="194">
        <f>'übrige Kosten'!G17</f>
        <v>0</v>
      </c>
      <c r="D32" s="224"/>
      <c r="E32" s="224"/>
      <c r="F32" s="224"/>
      <c r="G32" s="224"/>
      <c r="H32" s="224"/>
      <c r="I32" s="224"/>
      <c r="J32" s="224"/>
      <c r="K32" s="224"/>
      <c r="L32" s="224"/>
      <c r="M32" s="224"/>
      <c r="N32" s="224"/>
      <c r="O32" s="224"/>
      <c r="P32" s="4">
        <f t="shared" si="4"/>
        <v>0</v>
      </c>
      <c r="Q32" s="158">
        <f t="shared" si="5"/>
      </c>
    </row>
    <row r="33" spans="1:17" s="1" customFormat="1" ht="15.75">
      <c r="A33" s="5" t="str">
        <f>'übrige Kosten'!A18</f>
        <v>Buchführung und Abschlusskosten / Beratungskosten</v>
      </c>
      <c r="B33" s="1033" t="s">
        <v>109</v>
      </c>
      <c r="C33" s="194">
        <f>'übrige Kosten'!G18</f>
        <v>0</v>
      </c>
      <c r="D33" s="224"/>
      <c r="E33" s="224"/>
      <c r="F33" s="224"/>
      <c r="G33" s="224"/>
      <c r="H33" s="224"/>
      <c r="I33" s="224"/>
      <c r="J33" s="224"/>
      <c r="K33" s="224"/>
      <c r="L33" s="224"/>
      <c r="M33" s="224"/>
      <c r="N33" s="224"/>
      <c r="O33" s="224"/>
      <c r="P33" s="4">
        <f t="shared" si="4"/>
        <v>0</v>
      </c>
      <c r="Q33" s="158">
        <f t="shared" si="5"/>
      </c>
    </row>
    <row r="34" spans="1:17" s="1" customFormat="1" ht="15.75">
      <c r="A34" s="5" t="str">
        <f>'übrige Kosten'!A19</f>
        <v>Miete / Leasing (ohne Kfz) für bewegliche Wirtschaftsgüter</v>
      </c>
      <c r="B34" s="1033" t="s">
        <v>109</v>
      </c>
      <c r="C34" s="194">
        <f>'übrige Kosten'!G19</f>
        <v>0</v>
      </c>
      <c r="D34" s="224"/>
      <c r="E34" s="224"/>
      <c r="F34" s="224"/>
      <c r="G34" s="224"/>
      <c r="H34" s="224"/>
      <c r="I34" s="224"/>
      <c r="J34" s="224"/>
      <c r="K34" s="224"/>
      <c r="L34" s="224"/>
      <c r="M34" s="224"/>
      <c r="N34" s="224"/>
      <c r="O34" s="224"/>
      <c r="P34" s="4">
        <f t="shared" si="4"/>
        <v>0</v>
      </c>
      <c r="Q34" s="158">
        <f t="shared" si="5"/>
      </c>
    </row>
    <row r="35" spans="1:17" s="1" customFormat="1" ht="15.75">
      <c r="A35" s="5" t="str">
        <f>'übrige Kosten'!A20</f>
        <v>Abraum - und Abfallbeseitigung</v>
      </c>
      <c r="B35" s="1033" t="s">
        <v>109</v>
      </c>
      <c r="C35" s="194">
        <f>'übrige Kosten'!G20</f>
        <v>0</v>
      </c>
      <c r="D35" s="224"/>
      <c r="E35" s="224"/>
      <c r="F35" s="224"/>
      <c r="G35" s="224"/>
      <c r="H35" s="224"/>
      <c r="I35" s="224"/>
      <c r="J35" s="224"/>
      <c r="K35" s="224"/>
      <c r="L35" s="224"/>
      <c r="M35" s="224"/>
      <c r="N35" s="224"/>
      <c r="O35" s="224"/>
      <c r="P35" s="4">
        <f t="shared" si="4"/>
        <v>0</v>
      </c>
      <c r="Q35" s="158">
        <f t="shared" si="5"/>
      </c>
    </row>
    <row r="36" spans="1:17" s="1" customFormat="1" ht="15">
      <c r="A36" s="5" t="str">
        <f>'übrige Kosten'!A21</f>
        <v>Werkzeug und Kleingeräte GWG</v>
      </c>
      <c r="B36" s="1033" t="s">
        <v>109</v>
      </c>
      <c r="C36" s="194">
        <f>'übrige Kosten'!G21</f>
        <v>0</v>
      </c>
      <c r="D36" s="224"/>
      <c r="E36" s="224"/>
      <c r="F36" s="224"/>
      <c r="G36" s="224"/>
      <c r="H36" s="224"/>
      <c r="I36" s="224"/>
      <c r="J36" s="224"/>
      <c r="K36" s="224"/>
      <c r="L36" s="224"/>
      <c r="M36" s="224"/>
      <c r="N36" s="224"/>
      <c r="O36" s="224"/>
      <c r="P36" s="4">
        <f t="shared" si="4"/>
        <v>0</v>
      </c>
      <c r="Q36" s="544">
        <f>IF(AND(ABS(P36-C36)&gt;100,P36&lt;&gt;0),"Überprüfe Eintragung","")</f>
      </c>
    </row>
    <row r="37" spans="1:17" s="1" customFormat="1" ht="15.75">
      <c r="A37" s="5" t="str">
        <f>'übrige Kosten'!A22</f>
        <v>Betriebsbedarf</v>
      </c>
      <c r="B37" s="1033" t="s">
        <v>109</v>
      </c>
      <c r="C37" s="194">
        <f>'übrige Kosten'!G22</f>
        <v>0</v>
      </c>
      <c r="D37" s="224"/>
      <c r="E37" s="224"/>
      <c r="F37" s="224"/>
      <c r="G37" s="224"/>
      <c r="H37" s="224"/>
      <c r="I37" s="224"/>
      <c r="J37" s="224"/>
      <c r="K37" s="224"/>
      <c r="L37" s="224"/>
      <c r="M37" s="224"/>
      <c r="N37" s="224"/>
      <c r="O37" s="224"/>
      <c r="P37" s="4">
        <f t="shared" si="4"/>
        <v>0</v>
      </c>
      <c r="Q37" s="158">
        <f t="shared" si="5"/>
      </c>
    </row>
    <row r="38" spans="1:17" s="1" customFormat="1" ht="14.25" customHeight="1">
      <c r="A38" s="5" t="str">
        <f>'übrige Kosten'!A23</f>
        <v>langfristige Zinsen</v>
      </c>
      <c r="B38" s="1033" t="s">
        <v>108</v>
      </c>
      <c r="C38" s="194">
        <f>'übrige Kosten'!G23</f>
        <v>0</v>
      </c>
      <c r="D38" s="224"/>
      <c r="E38" s="224"/>
      <c r="F38" s="224"/>
      <c r="G38" s="224"/>
      <c r="H38" s="224"/>
      <c r="I38" s="224"/>
      <c r="J38" s="224"/>
      <c r="K38" s="224"/>
      <c r="L38" s="224"/>
      <c r="M38" s="224"/>
      <c r="N38" s="224"/>
      <c r="O38" s="224"/>
      <c r="P38" s="4">
        <f t="shared" si="4"/>
        <v>0</v>
      </c>
      <c r="Q38" s="158">
        <f>IF(AND(ABS(P38-C38)&gt;500,P38&lt;&gt;0),"Überprüfe Eintragung","")</f>
      </c>
    </row>
    <row r="39" spans="1:17" s="1" customFormat="1" ht="14.25" customHeight="1">
      <c r="A39" s="5" t="str">
        <f>'übrige Kosten'!A24</f>
        <v>kurzfristige Zinsen, Bankgebühren</v>
      </c>
      <c r="B39" s="1033" t="s">
        <v>108</v>
      </c>
      <c r="C39" s="194">
        <f>'übrige Kosten'!G24</f>
        <v>0</v>
      </c>
      <c r="D39" s="224"/>
      <c r="E39" s="224"/>
      <c r="F39" s="224"/>
      <c r="G39" s="224"/>
      <c r="H39" s="224"/>
      <c r="I39" s="224"/>
      <c r="J39" s="224"/>
      <c r="K39" s="224"/>
      <c r="L39" s="224"/>
      <c r="M39" s="224"/>
      <c r="N39" s="224"/>
      <c r="O39" s="224"/>
      <c r="P39" s="4">
        <f t="shared" si="4"/>
        <v>0</v>
      </c>
      <c r="Q39" s="158">
        <f t="shared" si="5"/>
      </c>
    </row>
    <row r="40" spans="1:17" s="1" customFormat="1" ht="14.25" customHeight="1">
      <c r="A40" s="5" t="str">
        <f>'übrige Kosten'!A25</f>
        <v>Sonstiges</v>
      </c>
      <c r="B40" s="1033" t="s">
        <v>109</v>
      </c>
      <c r="C40" s="194">
        <f>'übrige Kosten'!G25+'übrige Kosten'!G26+'übrige Kosten'!G27</f>
        <v>0</v>
      </c>
      <c r="D40" s="224"/>
      <c r="E40" s="224"/>
      <c r="F40" s="224"/>
      <c r="G40" s="224"/>
      <c r="H40" s="224"/>
      <c r="I40" s="224"/>
      <c r="J40" s="224"/>
      <c r="K40" s="224"/>
      <c r="L40" s="224"/>
      <c r="M40" s="224"/>
      <c r="N40" s="224"/>
      <c r="O40" s="224"/>
      <c r="P40" s="4">
        <f t="shared" si="4"/>
        <v>0</v>
      </c>
      <c r="Q40" s="158">
        <f t="shared" si="5"/>
      </c>
    </row>
    <row r="41" spans="1:17" s="1" customFormat="1" ht="11.25" customHeight="1" hidden="1">
      <c r="A41" s="5"/>
      <c r="B41" s="1033"/>
      <c r="C41" s="194"/>
      <c r="D41" s="224"/>
      <c r="E41" s="224"/>
      <c r="F41" s="224"/>
      <c r="G41" s="224"/>
      <c r="H41" s="224"/>
      <c r="I41" s="224"/>
      <c r="J41" s="224"/>
      <c r="K41" s="224"/>
      <c r="L41" s="224"/>
      <c r="M41" s="224"/>
      <c r="N41" s="224"/>
      <c r="O41" s="224"/>
      <c r="P41" s="4">
        <f t="shared" si="4"/>
        <v>0</v>
      </c>
      <c r="Q41" s="158">
        <f t="shared" si="5"/>
      </c>
    </row>
    <row r="42" spans="1:17" s="1" customFormat="1" ht="11.25" customHeight="1" hidden="1">
      <c r="A42" s="5"/>
      <c r="B42" s="1033"/>
      <c r="C42" s="194"/>
      <c r="D42" s="224"/>
      <c r="E42" s="224"/>
      <c r="F42" s="224"/>
      <c r="G42" s="224"/>
      <c r="H42" s="224"/>
      <c r="I42" s="224"/>
      <c r="J42" s="224"/>
      <c r="K42" s="224"/>
      <c r="L42" s="224"/>
      <c r="M42" s="224"/>
      <c r="N42" s="224"/>
      <c r="O42" s="224"/>
      <c r="P42" s="4">
        <f t="shared" si="4"/>
        <v>0</v>
      </c>
      <c r="Q42" s="158">
        <f t="shared" si="5"/>
      </c>
    </row>
    <row r="43" spans="1:17" s="1" customFormat="1" ht="11.25" customHeight="1" hidden="1">
      <c r="A43" s="5"/>
      <c r="B43" s="1033"/>
      <c r="C43" s="194"/>
      <c r="D43" s="224"/>
      <c r="E43" s="224"/>
      <c r="F43" s="224"/>
      <c r="G43" s="224"/>
      <c r="H43" s="224"/>
      <c r="I43" s="224"/>
      <c r="J43" s="224"/>
      <c r="K43" s="224"/>
      <c r="L43" s="224"/>
      <c r="M43" s="224"/>
      <c r="N43" s="224"/>
      <c r="O43" s="224"/>
      <c r="P43" s="4">
        <f t="shared" si="4"/>
        <v>0</v>
      </c>
      <c r="Q43" s="158">
        <f t="shared" si="5"/>
      </c>
    </row>
    <row r="44" spans="1:17" s="1" customFormat="1" ht="17.25" customHeight="1">
      <c r="A44" s="5" t="s">
        <v>412</v>
      </c>
      <c r="B44" s="1033" t="s">
        <v>108</v>
      </c>
      <c r="C44" s="194">
        <f>'übrige Kosten'!G34</f>
        <v>0</v>
      </c>
      <c r="D44" s="224"/>
      <c r="E44" s="224"/>
      <c r="F44" s="224"/>
      <c r="G44" s="224"/>
      <c r="H44" s="224"/>
      <c r="I44" s="224"/>
      <c r="J44" s="224"/>
      <c r="K44" s="224"/>
      <c r="L44" s="224"/>
      <c r="M44" s="224"/>
      <c r="N44" s="224"/>
      <c r="O44" s="224"/>
      <c r="P44" s="4">
        <f t="shared" si="4"/>
        <v>0</v>
      </c>
      <c r="Q44" s="158">
        <f t="shared" si="5"/>
      </c>
    </row>
    <row r="45" spans="1:17" s="1" customFormat="1" ht="20.25" customHeight="1">
      <c r="A45" s="226" t="s">
        <v>479</v>
      </c>
      <c r="B45" s="1039" t="s">
        <v>109</v>
      </c>
      <c r="C45" s="224"/>
      <c r="D45" s="224"/>
      <c r="E45" s="224"/>
      <c r="F45" s="224"/>
      <c r="G45" s="224"/>
      <c r="H45" s="224"/>
      <c r="I45" s="224"/>
      <c r="J45" s="224"/>
      <c r="K45" s="224"/>
      <c r="L45" s="224"/>
      <c r="M45" s="224"/>
      <c r="N45" s="224"/>
      <c r="O45" s="224"/>
      <c r="P45" s="4">
        <f t="shared" si="4"/>
        <v>0</v>
      </c>
      <c r="Q45" s="158">
        <f t="shared" si="5"/>
      </c>
    </row>
    <row r="46" spans="1:17" s="1" customFormat="1" ht="15.75">
      <c r="A46" s="5" t="s">
        <v>92</v>
      </c>
      <c r="B46" s="1033" t="s">
        <v>108</v>
      </c>
      <c r="C46" s="194">
        <f>IF(OR(Startseite!A35=Startseite!A44,Startseite!A35=Startseite!A45,Startseite!A35=Startseite!A46),0,Unternehmerlohn!H40)</f>
        <v>0</v>
      </c>
      <c r="D46" s="224"/>
      <c r="E46" s="224"/>
      <c r="F46" s="224"/>
      <c r="G46" s="224"/>
      <c r="H46" s="224"/>
      <c r="I46" s="224"/>
      <c r="J46" s="224"/>
      <c r="K46" s="224"/>
      <c r="L46" s="224"/>
      <c r="M46" s="224"/>
      <c r="N46" s="224"/>
      <c r="O46" s="224"/>
      <c r="P46" s="734">
        <f t="shared" si="4"/>
        <v>0</v>
      </c>
      <c r="Q46" s="158">
        <f t="shared" si="5"/>
      </c>
    </row>
    <row r="47" spans="1:17" s="1" customFormat="1" ht="15">
      <c r="A47" s="5" t="s">
        <v>534</v>
      </c>
      <c r="B47" s="1033" t="s">
        <v>108</v>
      </c>
      <c r="C47" s="194">
        <f>Rentabilität!G29</f>
        <v>0</v>
      </c>
      <c r="D47" s="224"/>
      <c r="E47" s="224"/>
      <c r="F47" s="224"/>
      <c r="G47" s="224"/>
      <c r="H47" s="224"/>
      <c r="I47" s="224"/>
      <c r="J47" s="224"/>
      <c r="K47" s="224"/>
      <c r="L47" s="224"/>
      <c r="M47" s="224"/>
      <c r="N47" s="224"/>
      <c r="O47" s="224"/>
      <c r="P47" s="4">
        <f t="shared" si="4"/>
        <v>0</v>
      </c>
      <c r="Q47" s="544">
        <f>IF(AND(ABS(P47-C47)&gt;100,P47&lt;&gt;0),"Überprüfe Eintragung","")</f>
      </c>
    </row>
    <row r="48" spans="1:17" s="1" customFormat="1" ht="16.5" thickBot="1">
      <c r="A48" s="233" t="s">
        <v>107</v>
      </c>
      <c r="B48" s="1040"/>
      <c r="C48" s="234">
        <f>(C21+C22+IF($B24="ja",C24,0)+C25+C27+C28+C29+C30+C31+C32+C33+C34+C35+C36+C37+C40+C41+C42+C43+IF(B45="ja",C45,0))*$B$8</f>
        <v>0</v>
      </c>
      <c r="D48" s="234">
        <f>(SUM(D21:D47)-D23-IF($B24="nein",D24,0)-D26-D38-D39-D44-IF($B45="nein",D45,0)-D46-D47)*$B$8</f>
        <v>0</v>
      </c>
      <c r="E48" s="234">
        <f aca="true" t="shared" si="6" ref="E48:O48">(SUM(E21:E47)-E23-IF($B24="nein",E24,0)-E26-E38-E39-E44-IF($B45="nein",E45,0)-E46-E47)*$B$8</f>
        <v>0</v>
      </c>
      <c r="F48" s="234">
        <f t="shared" si="6"/>
        <v>0</v>
      </c>
      <c r="G48" s="234">
        <f t="shared" si="6"/>
        <v>0</v>
      </c>
      <c r="H48" s="234">
        <f t="shared" si="6"/>
        <v>0</v>
      </c>
      <c r="I48" s="234">
        <f t="shared" si="6"/>
        <v>0</v>
      </c>
      <c r="J48" s="234">
        <f t="shared" si="6"/>
        <v>0</v>
      </c>
      <c r="K48" s="234">
        <f t="shared" si="6"/>
        <v>0</v>
      </c>
      <c r="L48" s="234">
        <f t="shared" si="6"/>
        <v>0</v>
      </c>
      <c r="M48" s="234">
        <f t="shared" si="6"/>
        <v>0</v>
      </c>
      <c r="N48" s="234">
        <f t="shared" si="6"/>
        <v>0</v>
      </c>
      <c r="O48" s="234">
        <f t="shared" si="6"/>
        <v>0</v>
      </c>
      <c r="P48" s="230">
        <f t="shared" si="4"/>
        <v>0</v>
      </c>
      <c r="Q48" s="158"/>
    </row>
    <row r="49" spans="1:17" s="1" customFormat="1" ht="17.25" thickBot="1" thickTop="1">
      <c r="A49" s="231" t="s">
        <v>221</v>
      </c>
      <c r="B49" s="1041"/>
      <c r="C49" s="232">
        <f>SUM(C21:C48)</f>
        <v>0</v>
      </c>
      <c r="D49" s="232">
        <f aca="true" t="shared" si="7" ref="D49:O49">SUM(D21:D48)</f>
        <v>0</v>
      </c>
      <c r="E49" s="232">
        <f t="shared" si="7"/>
        <v>0</v>
      </c>
      <c r="F49" s="232">
        <f t="shared" si="7"/>
        <v>0</v>
      </c>
      <c r="G49" s="232">
        <f t="shared" si="7"/>
        <v>0</v>
      </c>
      <c r="H49" s="232">
        <f t="shared" si="7"/>
        <v>0</v>
      </c>
      <c r="I49" s="232">
        <f t="shared" si="7"/>
        <v>0</v>
      </c>
      <c r="J49" s="232">
        <f t="shared" si="7"/>
        <v>0</v>
      </c>
      <c r="K49" s="232">
        <f t="shared" si="7"/>
        <v>0</v>
      </c>
      <c r="L49" s="232">
        <f t="shared" si="7"/>
        <v>0</v>
      </c>
      <c r="M49" s="232">
        <f t="shared" si="7"/>
        <v>0</v>
      </c>
      <c r="N49" s="232">
        <f t="shared" si="7"/>
        <v>0</v>
      </c>
      <c r="O49" s="232">
        <f t="shared" si="7"/>
        <v>0</v>
      </c>
      <c r="P49" s="316">
        <f t="shared" si="4"/>
        <v>0</v>
      </c>
      <c r="Q49" s="158"/>
    </row>
    <row r="50" spans="1:17" s="1" customFormat="1" ht="20.25" customHeight="1" thickTop="1">
      <c r="A50" s="242" t="s">
        <v>93</v>
      </c>
      <c r="B50" s="1051"/>
      <c r="C50" s="227"/>
      <c r="D50" s="228">
        <f>-'Liquiditätsplan-2.Jahr'!O12+'Liquiditätsplan-2.Jahr'!O48</f>
        <v>0</v>
      </c>
      <c r="E50" s="588">
        <f>-D12+D48</f>
        <v>0</v>
      </c>
      <c r="F50" s="588">
        <f aca="true" t="shared" si="8" ref="F50:N50">-E12+E48</f>
        <v>0</v>
      </c>
      <c r="G50" s="588">
        <f t="shared" si="8"/>
        <v>0</v>
      </c>
      <c r="H50" s="588">
        <f t="shared" si="8"/>
        <v>0</v>
      </c>
      <c r="I50" s="588">
        <f t="shared" si="8"/>
        <v>0</v>
      </c>
      <c r="J50" s="588">
        <f t="shared" si="8"/>
        <v>0</v>
      </c>
      <c r="K50" s="588">
        <f t="shared" si="8"/>
        <v>0</v>
      </c>
      <c r="L50" s="588">
        <f t="shared" si="8"/>
        <v>0</v>
      </c>
      <c r="M50" s="588">
        <f t="shared" si="8"/>
        <v>0</v>
      </c>
      <c r="N50" s="588">
        <f t="shared" si="8"/>
        <v>0</v>
      </c>
      <c r="O50" s="588">
        <f>-N12+N48</f>
        <v>0</v>
      </c>
      <c r="P50" s="229">
        <f t="shared" si="4"/>
        <v>0</v>
      </c>
      <c r="Q50" s="158"/>
    </row>
    <row r="51" spans="1:17" s="1" customFormat="1" ht="20.25" customHeight="1">
      <c r="A51" s="740"/>
      <c r="B51" s="1052"/>
      <c r="C51" s="741"/>
      <c r="D51" s="742"/>
      <c r="E51" s="742"/>
      <c r="F51" s="742"/>
      <c r="G51" s="742"/>
      <c r="H51" s="742"/>
      <c r="I51" s="742"/>
      <c r="J51" s="742"/>
      <c r="K51" s="742"/>
      <c r="L51" s="742"/>
      <c r="M51" s="742"/>
      <c r="N51" s="742"/>
      <c r="O51" s="742"/>
      <c r="P51" s="566"/>
      <c r="Q51" s="158"/>
    </row>
    <row r="52" spans="1:17" s="1" customFormat="1" ht="15.75">
      <c r="A52" s="156" t="s">
        <v>113</v>
      </c>
      <c r="B52" s="997"/>
      <c r="C52" s="193">
        <f>'Liquiditätsplan-2.Jahr'!O53</f>
        <v>0</v>
      </c>
      <c r="D52" s="542">
        <f aca="true" t="shared" si="9" ref="D52:O52">D18-D49+D50</f>
        <v>0</v>
      </c>
      <c r="E52" s="542">
        <f t="shared" si="9"/>
        <v>0</v>
      </c>
      <c r="F52" s="542">
        <f t="shared" si="9"/>
        <v>0</v>
      </c>
      <c r="G52" s="542">
        <f t="shared" si="9"/>
        <v>0</v>
      </c>
      <c r="H52" s="542">
        <f t="shared" si="9"/>
        <v>0</v>
      </c>
      <c r="I52" s="542">
        <f t="shared" si="9"/>
        <v>0</v>
      </c>
      <c r="J52" s="542">
        <f t="shared" si="9"/>
        <v>0</v>
      </c>
      <c r="K52" s="542">
        <f t="shared" si="9"/>
        <v>0</v>
      </c>
      <c r="L52" s="542">
        <f t="shared" si="9"/>
        <v>0</v>
      </c>
      <c r="M52" s="542">
        <f t="shared" si="9"/>
        <v>0</v>
      </c>
      <c r="N52" s="542">
        <f t="shared" si="9"/>
        <v>0</v>
      </c>
      <c r="O52" s="542">
        <f t="shared" si="9"/>
        <v>0</v>
      </c>
      <c r="P52" s="543">
        <f>SUM(C52:O52)</f>
        <v>0</v>
      </c>
      <c r="Q52" s="158"/>
    </row>
    <row r="53" spans="1:17" s="1" customFormat="1" ht="16.5" thickBot="1">
      <c r="A53" s="743" t="s">
        <v>94</v>
      </c>
      <c r="B53" s="1053"/>
      <c r="C53" s="744"/>
      <c r="D53" s="745">
        <f>D52+C52</f>
        <v>0</v>
      </c>
      <c r="E53" s="745">
        <f aca="true" t="shared" si="10" ref="E53:O53">D53+E52</f>
        <v>0</v>
      </c>
      <c r="F53" s="745">
        <f t="shared" si="10"/>
        <v>0</v>
      </c>
      <c r="G53" s="745">
        <f t="shared" si="10"/>
        <v>0</v>
      </c>
      <c r="H53" s="745">
        <f t="shared" si="10"/>
        <v>0</v>
      </c>
      <c r="I53" s="745">
        <f t="shared" si="10"/>
        <v>0</v>
      </c>
      <c r="J53" s="745">
        <f t="shared" si="10"/>
        <v>0</v>
      </c>
      <c r="K53" s="745">
        <f t="shared" si="10"/>
        <v>0</v>
      </c>
      <c r="L53" s="745">
        <f t="shared" si="10"/>
        <v>0</v>
      </c>
      <c r="M53" s="745">
        <f t="shared" si="10"/>
        <v>0</v>
      </c>
      <c r="N53" s="745">
        <f t="shared" si="10"/>
        <v>0</v>
      </c>
      <c r="O53" s="746">
        <f t="shared" si="10"/>
        <v>0</v>
      </c>
      <c r="P53" s="159"/>
      <c r="Q53" s="158"/>
    </row>
    <row r="54" spans="1:17" s="1" customFormat="1" ht="15.75">
      <c r="A54" s="740"/>
      <c r="B54" s="1052"/>
      <c r="C54" s="741"/>
      <c r="D54" s="742"/>
      <c r="E54" s="742"/>
      <c r="F54" s="742"/>
      <c r="G54" s="742"/>
      <c r="H54" s="742"/>
      <c r="I54" s="742"/>
      <c r="J54" s="742"/>
      <c r="K54" s="742"/>
      <c r="L54" s="742"/>
      <c r="M54" s="742"/>
      <c r="N54" s="742"/>
      <c r="O54" s="742"/>
      <c r="P54" s="566"/>
      <c r="Q54" s="158"/>
    </row>
    <row r="55" spans="1:15" ht="15.75">
      <c r="A55" s="156" t="s">
        <v>153</v>
      </c>
      <c r="B55" s="1054"/>
      <c r="C55" s="5">
        <f>'Liquiditätsplan-2.Jahr'!O55</f>
        <v>0</v>
      </c>
      <c r="D55" s="5">
        <f aca="true" t="shared" si="11" ref="D55:O55">$C55</f>
        <v>0</v>
      </c>
      <c r="E55" s="5">
        <f t="shared" si="11"/>
        <v>0</v>
      </c>
      <c r="F55" s="5">
        <f t="shared" si="11"/>
        <v>0</v>
      </c>
      <c r="G55" s="5">
        <f t="shared" si="11"/>
        <v>0</v>
      </c>
      <c r="H55" s="5">
        <f t="shared" si="11"/>
        <v>0</v>
      </c>
      <c r="I55" s="5">
        <f t="shared" si="11"/>
        <v>0</v>
      </c>
      <c r="J55" s="5">
        <f t="shared" si="11"/>
        <v>0</v>
      </c>
      <c r="K55" s="5">
        <f t="shared" si="11"/>
        <v>0</v>
      </c>
      <c r="L55" s="5">
        <f t="shared" si="11"/>
        <v>0</v>
      </c>
      <c r="M55" s="5">
        <f t="shared" si="11"/>
        <v>0</v>
      </c>
      <c r="N55" s="5">
        <f t="shared" si="11"/>
        <v>0</v>
      </c>
      <c r="O55" s="5">
        <f t="shared" si="11"/>
        <v>0</v>
      </c>
    </row>
    <row r="56" spans="4:13" ht="18.75" customHeight="1">
      <c r="D56" s="544">
        <f>IF(OR(-D53&gt;D55,-E53&gt;E55,-F53&gt;F55),"Kreditrahmen überzogen!","")</f>
      </c>
      <c r="G56" s="544">
        <f>IF(OR(-G53&gt;G55,-H53&gt;H55,-I53&gt;I55),"Kreditrahmen überzogen!","")</f>
      </c>
      <c r="J56" s="544">
        <f>IF(OR(-J53&gt;J55,-K53&gt;K55,-L53&gt;L55),"Kreditrahmen überzogen!","")</f>
      </c>
      <c r="M56" s="544">
        <f>IF(OR(-M53&gt;M55,-N53&gt;N55,-O53&gt;O55),"Kreditrahmen überzogen!","")</f>
      </c>
    </row>
  </sheetData>
  <sheetProtection sheet="1" objects="1" scenarios="1"/>
  <printOptions/>
  <pageMargins left="0.8267716535433072" right="0" top="1.1811023622047245" bottom="0.2362204724409449" header="0.1968503937007874" footer="0.2362204724409449"/>
  <pageSetup blackAndWhite="1" fitToHeight="1" fitToWidth="1" horizontalDpi="600" verticalDpi="600" orientation="landscape" paperSize="9" scale="48" r:id="rId3"/>
  <headerFooter alignWithMargins="0">
    <oddFooter>&amp;L&amp;D</oddFooter>
  </headerFooter>
  <legacyDrawing r:id="rId2"/>
</worksheet>
</file>

<file path=xl/worksheets/sheet18.xml><?xml version="1.0" encoding="utf-8"?>
<worksheet xmlns="http://schemas.openxmlformats.org/spreadsheetml/2006/main" xmlns:r="http://schemas.openxmlformats.org/officeDocument/2006/relationships">
  <sheetPr codeName="Tabelle8"/>
  <dimension ref="A1:O99"/>
  <sheetViews>
    <sheetView zoomScale="80" zoomScaleNormal="80" zoomScalePageLayoutView="0" workbookViewId="0" topLeftCell="A71">
      <selection activeCell="K92" sqref="K92"/>
    </sheetView>
  </sheetViews>
  <sheetFormatPr defaultColWidth="11.421875" defaultRowHeight="12.75"/>
  <cols>
    <col min="1" max="14" width="13.00390625" style="747" customWidth="1"/>
    <col min="15" max="16384" width="11.421875" style="747" customWidth="1"/>
  </cols>
  <sheetData>
    <row r="1" spans="1:15" ht="12.75">
      <c r="A1" s="815" t="s">
        <v>421</v>
      </c>
      <c r="B1" s="816"/>
      <c r="C1" s="816"/>
      <c r="D1" s="816"/>
      <c r="E1" s="816"/>
      <c r="F1" s="816"/>
      <c r="G1" s="816"/>
      <c r="H1" s="816"/>
      <c r="I1" s="816"/>
      <c r="J1" s="816"/>
      <c r="K1" s="816"/>
      <c r="L1" s="816"/>
      <c r="M1" s="816"/>
      <c r="N1" s="816"/>
      <c r="O1" s="817"/>
    </row>
    <row r="2" spans="1:15" ht="12.75">
      <c r="A2" s="818" t="s">
        <v>384</v>
      </c>
      <c r="B2" s="819">
        <v>1</v>
      </c>
      <c r="C2" s="819">
        <v>2</v>
      </c>
      <c r="D2" s="819">
        <v>3</v>
      </c>
      <c r="E2" s="819">
        <v>4</v>
      </c>
      <c r="F2" s="819">
        <v>5</v>
      </c>
      <c r="G2" s="819">
        <v>6</v>
      </c>
      <c r="H2" s="819">
        <v>7</v>
      </c>
      <c r="I2" s="819">
        <v>8</v>
      </c>
      <c r="J2" s="819">
        <v>9</v>
      </c>
      <c r="K2" s="819">
        <v>10</v>
      </c>
      <c r="L2" s="819">
        <v>11</v>
      </c>
      <c r="M2" s="819">
        <v>12</v>
      </c>
      <c r="N2" s="845" t="s">
        <v>10</v>
      </c>
      <c r="O2" s="821"/>
    </row>
    <row r="3" spans="1:15" ht="12.75">
      <c r="A3" s="818">
        <v>1</v>
      </c>
      <c r="B3" s="830">
        <f>IF('Personalkosten 1. Jahr'!D12&gt;0,IF('Personalkosten 1. Jahr'!D12&lt;=Hilfstabelle!$B$2=AND('Personalkosten 1. Jahr'!E12&gt;=Hilfstabelle!$B$2),'Personalkosten 1. Jahr'!M12/('Personalkosten 1. Jahr'!E12-'Personalkosten 1. Jahr'!D12+1),0),IF('Personalkosten 1. Jahr'!C12&gt;0,'Personalkosten 1. Jahr'!M12/12,0))</f>
        <v>0</v>
      </c>
      <c r="C3" s="830">
        <f>IF('Personalkosten 1. Jahr'!D12&gt;0,IF('Personalkosten 1. Jahr'!D12&lt;=Hilfstabelle!$C$2=AND('Personalkosten 1. Jahr'!E12&gt;=Hilfstabelle!$C$2),'Personalkosten 1. Jahr'!M12/('Personalkosten 1. Jahr'!E12-'Personalkosten 1. Jahr'!D12+1),0),IF('Personalkosten 1. Jahr'!C12&gt;0,'Personalkosten 1. Jahr'!M12/12,0))</f>
        <v>0</v>
      </c>
      <c r="D3" s="830">
        <f>IF('Personalkosten 1. Jahr'!D12&gt;0,IF('Personalkosten 1. Jahr'!D12&lt;=Hilfstabelle!$D$2=AND('Personalkosten 1. Jahr'!E12&gt;=Hilfstabelle!$D$2),'Personalkosten 1. Jahr'!M12/('Personalkosten 1. Jahr'!E12-'Personalkosten 1. Jahr'!D12+1),0),IF('Personalkosten 1. Jahr'!C12&gt;0,'Personalkosten 1. Jahr'!M12/12,0))</f>
        <v>0</v>
      </c>
      <c r="E3" s="830">
        <f>IF('Personalkosten 1. Jahr'!D12&gt;0,IF('Personalkosten 1. Jahr'!D12&lt;=Hilfstabelle!$E$2=AND('Personalkosten 1. Jahr'!E12&gt;=Hilfstabelle!$E$2),'Personalkosten 1. Jahr'!M12/('Personalkosten 1. Jahr'!E12-'Personalkosten 1. Jahr'!D12+1),0),IF('Personalkosten 1. Jahr'!C12&gt;0,'Personalkosten 1. Jahr'!M12/12,0))</f>
        <v>0</v>
      </c>
      <c r="F3" s="830">
        <f>IF('Personalkosten 1. Jahr'!D12&gt;0,IF('Personalkosten 1. Jahr'!D12&lt;=Hilfstabelle!$F$2=AND('Personalkosten 1. Jahr'!E12&gt;=Hilfstabelle!$F$2),'Personalkosten 1. Jahr'!M12/('Personalkosten 1. Jahr'!E12-'Personalkosten 1. Jahr'!D12+1),0),IF('Personalkosten 1. Jahr'!C12&gt;0,'Personalkosten 1. Jahr'!M12/12,0))</f>
        <v>0</v>
      </c>
      <c r="G3" s="830">
        <f>IF('Personalkosten 1. Jahr'!D12&gt;0,IF('Personalkosten 1. Jahr'!D12&lt;=Hilfstabelle!$G$2=AND('Personalkosten 1. Jahr'!E12&gt;=Hilfstabelle!$G$2),'Personalkosten 1. Jahr'!M12/('Personalkosten 1. Jahr'!E12-'Personalkosten 1. Jahr'!D12+1),0),IF('Personalkosten 1. Jahr'!C12&gt;0,'Personalkosten 1. Jahr'!M12/12,0))</f>
        <v>0</v>
      </c>
      <c r="H3" s="830">
        <f>IF('Personalkosten 1. Jahr'!D12&gt;0,IF('Personalkosten 1. Jahr'!D12&lt;=Hilfstabelle!$H$2=AND('Personalkosten 1. Jahr'!E12&gt;=Hilfstabelle!$H$2),'Personalkosten 1. Jahr'!M12/('Personalkosten 1. Jahr'!E12-'Personalkosten 1. Jahr'!D12+1),0),IF('Personalkosten 1. Jahr'!C12&gt;0,'Personalkosten 1. Jahr'!M12/12,0))</f>
        <v>0</v>
      </c>
      <c r="I3" s="830">
        <f>IF('Personalkosten 1. Jahr'!D12&gt;0,IF('Personalkosten 1. Jahr'!D12&lt;=Hilfstabelle!$I$2=AND('Personalkosten 1. Jahr'!E12&gt;=Hilfstabelle!$I$2),'Personalkosten 1. Jahr'!M12/('Personalkosten 1. Jahr'!E12-'Personalkosten 1. Jahr'!D12+1),0),IF('Personalkosten 1. Jahr'!C12&gt;0,'Personalkosten 1. Jahr'!M12/12,0))</f>
        <v>0</v>
      </c>
      <c r="J3" s="830">
        <f>IF('Personalkosten 1. Jahr'!D12&gt;0,IF('Personalkosten 1. Jahr'!D12&lt;=Hilfstabelle!$J$2=AND('Personalkosten 1. Jahr'!E12&gt;=Hilfstabelle!$J$2),'Personalkosten 1. Jahr'!M12/('Personalkosten 1. Jahr'!E12-'Personalkosten 1. Jahr'!D12+1),0),IF('Personalkosten 1. Jahr'!C12&gt;0,'Personalkosten 1. Jahr'!M12/12,0))</f>
        <v>0</v>
      </c>
      <c r="K3" s="830">
        <f>IF('Personalkosten 1. Jahr'!D12&gt;0,IF('Personalkosten 1. Jahr'!D12&lt;=Hilfstabelle!$K$2=AND('Personalkosten 1. Jahr'!E12&gt;=Hilfstabelle!$K$2),'Personalkosten 1. Jahr'!M12/('Personalkosten 1. Jahr'!E12-'Personalkosten 1. Jahr'!D12+1),0),IF('Personalkosten 1. Jahr'!C12&gt;0,'Personalkosten 1. Jahr'!M12/12,0))</f>
        <v>0</v>
      </c>
      <c r="L3" s="830">
        <f>IF('Personalkosten 1. Jahr'!D12&gt;0,IF('Personalkosten 1. Jahr'!D12&lt;=Hilfstabelle!$L$2=AND('Personalkosten 1. Jahr'!E12&gt;=Hilfstabelle!$L$2),'Personalkosten 1. Jahr'!M12/('Personalkosten 1. Jahr'!E12-'Personalkosten 1. Jahr'!D12+1),0),IF('Personalkosten 1. Jahr'!C12&gt;0,'Personalkosten 1. Jahr'!M12/12,0))</f>
        <v>0</v>
      </c>
      <c r="M3" s="830">
        <f>IF('Personalkosten 1. Jahr'!D12&gt;0,IF('Personalkosten 1. Jahr'!D12&lt;=Hilfstabelle!$M$2=AND('Personalkosten 1. Jahr'!E12&gt;=Hilfstabelle!$M$2),'Personalkosten 1. Jahr'!M12/('Personalkosten 1. Jahr'!E12-'Personalkosten 1. Jahr'!D12+1),0),IF('Personalkosten 1. Jahr'!C12&gt;0,'Personalkosten 1. Jahr'!M12/12,0))</f>
        <v>0</v>
      </c>
      <c r="N3" s="820">
        <f aca="true" t="shared" si="0" ref="N3:N17">SUM(B3:M3)</f>
        <v>0</v>
      </c>
      <c r="O3" s="831"/>
    </row>
    <row r="4" spans="1:15" ht="12.75">
      <c r="A4" s="818">
        <v>2</v>
      </c>
      <c r="B4" s="830">
        <f>IF('Personalkosten 1. Jahr'!D13&gt;0,IF('Personalkosten 1. Jahr'!D13&lt;=Hilfstabelle!$B$2=AND('Personalkosten 1. Jahr'!E13&gt;=Hilfstabelle!$B$2),'Personalkosten 1. Jahr'!M13/('Personalkosten 1. Jahr'!E13-'Personalkosten 1. Jahr'!D13+1),0),IF('Personalkosten 1. Jahr'!C13&gt;0,'Personalkosten 1. Jahr'!M13/12,0))</f>
        <v>0</v>
      </c>
      <c r="C4" s="830">
        <f>IF('Personalkosten 1. Jahr'!D13&gt;0,IF('Personalkosten 1. Jahr'!D13&lt;=Hilfstabelle!$C$2=AND('Personalkosten 1. Jahr'!E13&gt;=Hilfstabelle!$C$2),'Personalkosten 1. Jahr'!M13/('Personalkosten 1. Jahr'!E13-'Personalkosten 1. Jahr'!D13+1),0),IF('Personalkosten 1. Jahr'!C13&gt;0,'Personalkosten 1. Jahr'!M13/12,0))</f>
        <v>0</v>
      </c>
      <c r="D4" s="830">
        <f>IF('Personalkosten 1. Jahr'!D13&gt;0,IF('Personalkosten 1. Jahr'!D13&lt;=Hilfstabelle!$D$2=AND('Personalkosten 1. Jahr'!E13&gt;=Hilfstabelle!$D$2),'Personalkosten 1. Jahr'!M13/('Personalkosten 1. Jahr'!E13-'Personalkosten 1. Jahr'!D13+1),0),IF('Personalkosten 1. Jahr'!C13&gt;0,'Personalkosten 1. Jahr'!M13/12,0))</f>
        <v>0</v>
      </c>
      <c r="E4" s="830">
        <f>IF('Personalkosten 1. Jahr'!D13&gt;0,IF('Personalkosten 1. Jahr'!D13&lt;=Hilfstabelle!$E$2=AND('Personalkosten 1. Jahr'!E13&gt;=Hilfstabelle!$E$2),'Personalkosten 1. Jahr'!M13/('Personalkosten 1. Jahr'!E13-'Personalkosten 1. Jahr'!D13+1),0),IF('Personalkosten 1. Jahr'!C13&gt;0,'Personalkosten 1. Jahr'!M13/12,0))</f>
        <v>0</v>
      </c>
      <c r="F4" s="830">
        <f>IF('Personalkosten 1. Jahr'!D13&gt;0,IF('Personalkosten 1. Jahr'!D13&lt;=Hilfstabelle!$F$2=AND('Personalkosten 1. Jahr'!E13&gt;=Hilfstabelle!$F$2),'Personalkosten 1. Jahr'!M13/('Personalkosten 1. Jahr'!E13-'Personalkosten 1. Jahr'!D13+1),0),IF('Personalkosten 1. Jahr'!C13&gt;0,'Personalkosten 1. Jahr'!M13/12,0))</f>
        <v>0</v>
      </c>
      <c r="G4" s="830">
        <f>IF('Personalkosten 1. Jahr'!D13&gt;0,IF('Personalkosten 1. Jahr'!D13&lt;=Hilfstabelle!$G$2=AND('Personalkosten 1. Jahr'!E13&gt;=Hilfstabelle!$G$2),'Personalkosten 1. Jahr'!M13/('Personalkosten 1. Jahr'!E13-'Personalkosten 1. Jahr'!D13+1),0),IF('Personalkosten 1. Jahr'!C13&gt;0,'Personalkosten 1. Jahr'!M13/12,0))</f>
        <v>0</v>
      </c>
      <c r="H4" s="830">
        <f>IF('Personalkosten 1. Jahr'!D13&gt;0,IF('Personalkosten 1. Jahr'!D13&lt;=Hilfstabelle!$H$2=AND('Personalkosten 1. Jahr'!E13&gt;=Hilfstabelle!$H$2),'Personalkosten 1. Jahr'!M13/('Personalkosten 1. Jahr'!E13-'Personalkosten 1. Jahr'!D13+1),0),IF('Personalkosten 1. Jahr'!C13&gt;0,'Personalkosten 1. Jahr'!M13/12,0))</f>
        <v>0</v>
      </c>
      <c r="I4" s="830">
        <f>IF('Personalkosten 1. Jahr'!D13&gt;0,IF('Personalkosten 1. Jahr'!D13&lt;=Hilfstabelle!$I$2=AND('Personalkosten 1. Jahr'!E13&gt;=Hilfstabelle!$I$2),'Personalkosten 1. Jahr'!M13/('Personalkosten 1. Jahr'!E13-'Personalkosten 1. Jahr'!D13+1),0),IF('Personalkosten 1. Jahr'!C13&gt;0,'Personalkosten 1. Jahr'!M13/12,0))</f>
        <v>0</v>
      </c>
      <c r="J4" s="830">
        <f>IF('Personalkosten 1. Jahr'!D13&gt;0,IF('Personalkosten 1. Jahr'!D13&lt;=Hilfstabelle!$J$2=AND('Personalkosten 1. Jahr'!E13&gt;=Hilfstabelle!$J$2),'Personalkosten 1. Jahr'!M13/('Personalkosten 1. Jahr'!E13-'Personalkosten 1. Jahr'!D13+1),0),IF('Personalkosten 1. Jahr'!C13&gt;0,'Personalkosten 1. Jahr'!M13/12,0))</f>
        <v>0</v>
      </c>
      <c r="K4" s="830">
        <f>IF('Personalkosten 1. Jahr'!D13&gt;0,IF('Personalkosten 1. Jahr'!D13&lt;=Hilfstabelle!$K$2=AND('Personalkosten 1. Jahr'!E13&gt;=Hilfstabelle!$K$2),'Personalkosten 1. Jahr'!M13/('Personalkosten 1. Jahr'!E13-'Personalkosten 1. Jahr'!D13+1),0),IF('Personalkosten 1. Jahr'!C13&gt;0,'Personalkosten 1. Jahr'!M13/12,0))</f>
        <v>0</v>
      </c>
      <c r="L4" s="830">
        <f>IF('Personalkosten 1. Jahr'!D13&gt;0,IF('Personalkosten 1. Jahr'!D13&lt;=Hilfstabelle!$L$2=AND('Personalkosten 1. Jahr'!E13&gt;=Hilfstabelle!$L$2),'Personalkosten 1. Jahr'!M13/('Personalkosten 1. Jahr'!E13-'Personalkosten 1. Jahr'!D13+1),0),IF('Personalkosten 1. Jahr'!C13&gt;0,'Personalkosten 1. Jahr'!M13/12,0))</f>
        <v>0</v>
      </c>
      <c r="M4" s="830">
        <f>IF('Personalkosten 1. Jahr'!D13&gt;0,IF('Personalkosten 1. Jahr'!D13&lt;=Hilfstabelle!$M$2=AND('Personalkosten 1. Jahr'!E13&gt;=Hilfstabelle!$M$2),'Personalkosten 1. Jahr'!M13/('Personalkosten 1. Jahr'!E13-'Personalkosten 1. Jahr'!D13+1),0),IF('Personalkosten 1. Jahr'!C13&gt;0,'Personalkosten 1. Jahr'!M13/12,0))</f>
        <v>0</v>
      </c>
      <c r="N4" s="820">
        <f t="shared" si="0"/>
        <v>0</v>
      </c>
      <c r="O4" s="821"/>
    </row>
    <row r="5" spans="1:15" ht="12.75">
      <c r="A5" s="818">
        <v>3</v>
      </c>
      <c r="B5" s="830">
        <f>IF('Personalkosten 1. Jahr'!D14&gt;0,IF('Personalkosten 1. Jahr'!D14&lt;=Hilfstabelle!$B$2=AND('Personalkosten 1. Jahr'!E14&gt;=Hilfstabelle!$B$2),'Personalkosten 1. Jahr'!M14/('Personalkosten 1. Jahr'!E14-'Personalkosten 1. Jahr'!D14+1),0),IF('Personalkosten 1. Jahr'!C14&gt;0,'Personalkosten 1. Jahr'!M14/12,0))</f>
        <v>0</v>
      </c>
      <c r="C5" s="830">
        <f>IF('Personalkosten 1. Jahr'!D14&gt;0,IF('Personalkosten 1. Jahr'!D14&lt;=Hilfstabelle!$C$2=AND('Personalkosten 1. Jahr'!E14&gt;=Hilfstabelle!$C$2),'Personalkosten 1. Jahr'!M14/('Personalkosten 1. Jahr'!E14-'Personalkosten 1. Jahr'!D14+1),0),IF('Personalkosten 1. Jahr'!C14&gt;0,'Personalkosten 1. Jahr'!M14/12,0))</f>
        <v>0</v>
      </c>
      <c r="D5" s="830">
        <f>IF('Personalkosten 1. Jahr'!D14&gt;0,IF('Personalkosten 1. Jahr'!D14&lt;=Hilfstabelle!$D$2=AND('Personalkosten 1. Jahr'!E14&gt;=Hilfstabelle!$D$2),'Personalkosten 1. Jahr'!M14/('Personalkosten 1. Jahr'!E14-'Personalkosten 1. Jahr'!D14+1),0),IF('Personalkosten 1. Jahr'!C14&gt;0,'Personalkosten 1. Jahr'!M14/12,0))</f>
        <v>0</v>
      </c>
      <c r="E5" s="830">
        <f>IF('Personalkosten 1. Jahr'!D14&gt;0,IF('Personalkosten 1. Jahr'!D14&lt;=Hilfstabelle!$E$2=AND('Personalkosten 1. Jahr'!E14&gt;=Hilfstabelle!$E$2),'Personalkosten 1. Jahr'!M14/('Personalkosten 1. Jahr'!E14-'Personalkosten 1. Jahr'!D14+1),0),IF('Personalkosten 1. Jahr'!C14&gt;0,'Personalkosten 1. Jahr'!M14/12,0))</f>
        <v>0</v>
      </c>
      <c r="F5" s="830">
        <f>IF('Personalkosten 1. Jahr'!D14&gt;0,IF('Personalkosten 1. Jahr'!D14&lt;=Hilfstabelle!$F$2=AND('Personalkosten 1. Jahr'!E14&gt;=Hilfstabelle!$F$2),'Personalkosten 1. Jahr'!M14/('Personalkosten 1. Jahr'!E14-'Personalkosten 1. Jahr'!D14+1),0),IF('Personalkosten 1. Jahr'!C14&gt;0,'Personalkosten 1. Jahr'!M14/12,0))</f>
        <v>0</v>
      </c>
      <c r="G5" s="830">
        <f>IF('Personalkosten 1. Jahr'!D14&gt;0,IF('Personalkosten 1. Jahr'!D14&lt;=Hilfstabelle!$G$2=AND('Personalkosten 1. Jahr'!E14&gt;=Hilfstabelle!$G$2),'Personalkosten 1. Jahr'!M14/('Personalkosten 1. Jahr'!E14-'Personalkosten 1. Jahr'!D14+1),0),IF('Personalkosten 1. Jahr'!C14&gt;0,'Personalkosten 1. Jahr'!M14/12,0))</f>
        <v>0</v>
      </c>
      <c r="H5" s="830">
        <f>IF('Personalkosten 1. Jahr'!D14&gt;0,IF('Personalkosten 1. Jahr'!D14&lt;=Hilfstabelle!$H$2=AND('Personalkosten 1. Jahr'!E14&gt;=Hilfstabelle!$H$2),'Personalkosten 1. Jahr'!M14/('Personalkosten 1. Jahr'!E14-'Personalkosten 1. Jahr'!D14+1),0),IF('Personalkosten 1. Jahr'!C14&gt;0,'Personalkosten 1. Jahr'!M14/12,0))</f>
        <v>0</v>
      </c>
      <c r="I5" s="830">
        <f>IF('Personalkosten 1. Jahr'!D14&gt;0,IF('Personalkosten 1. Jahr'!D14&lt;=Hilfstabelle!$I$2=AND('Personalkosten 1. Jahr'!E14&gt;=Hilfstabelle!$I$2),'Personalkosten 1. Jahr'!M14/('Personalkosten 1. Jahr'!E14-'Personalkosten 1. Jahr'!D14+1),0),IF('Personalkosten 1. Jahr'!C14&gt;0,'Personalkosten 1. Jahr'!M14/12,0))</f>
        <v>0</v>
      </c>
      <c r="J5" s="830">
        <f>IF('Personalkosten 1. Jahr'!D14&gt;0,IF('Personalkosten 1. Jahr'!D14&lt;=Hilfstabelle!$J$2=AND('Personalkosten 1. Jahr'!E14&gt;=Hilfstabelle!$J$2),'Personalkosten 1. Jahr'!M14/('Personalkosten 1. Jahr'!E14-'Personalkosten 1. Jahr'!D14+1),0),IF('Personalkosten 1. Jahr'!C14&gt;0,'Personalkosten 1. Jahr'!M14/12,0))</f>
        <v>0</v>
      </c>
      <c r="K5" s="830">
        <f>IF('Personalkosten 1. Jahr'!D14&gt;0,IF('Personalkosten 1. Jahr'!D14&lt;=Hilfstabelle!$K$2=AND('Personalkosten 1. Jahr'!E14&gt;=Hilfstabelle!$K$2),'Personalkosten 1. Jahr'!M14/('Personalkosten 1. Jahr'!E14-'Personalkosten 1. Jahr'!D14+1),0),IF('Personalkosten 1. Jahr'!C14&gt;0,'Personalkosten 1. Jahr'!M14/12,0))</f>
        <v>0</v>
      </c>
      <c r="L5" s="830">
        <f>IF('Personalkosten 1. Jahr'!D14&gt;0,IF('Personalkosten 1. Jahr'!D14&lt;=Hilfstabelle!$L$2=AND('Personalkosten 1. Jahr'!E14&gt;=Hilfstabelle!$L$2),'Personalkosten 1. Jahr'!M14/('Personalkosten 1. Jahr'!E14-'Personalkosten 1. Jahr'!D14+1),0),IF('Personalkosten 1. Jahr'!C14&gt;0,'Personalkosten 1. Jahr'!M14/12,0))</f>
        <v>0</v>
      </c>
      <c r="M5" s="830">
        <f>IF('Personalkosten 1. Jahr'!D14&gt;0,IF('Personalkosten 1. Jahr'!D14&lt;=Hilfstabelle!$M$2=AND('Personalkosten 1. Jahr'!E14&gt;=Hilfstabelle!$M$2),'Personalkosten 1. Jahr'!M14/('Personalkosten 1. Jahr'!E14-'Personalkosten 1. Jahr'!D14+1),0),IF('Personalkosten 1. Jahr'!C14&gt;0,'Personalkosten 1. Jahr'!M14/12,0))</f>
        <v>0</v>
      </c>
      <c r="N5" s="820">
        <f t="shared" si="0"/>
        <v>0</v>
      </c>
      <c r="O5" s="821"/>
    </row>
    <row r="6" spans="1:15" ht="12.75">
      <c r="A6" s="818">
        <v>4</v>
      </c>
      <c r="B6" s="830">
        <f>IF('Personalkosten 1. Jahr'!D15&gt;0,IF('Personalkosten 1. Jahr'!D15&lt;=Hilfstabelle!$B$2=AND('Personalkosten 1. Jahr'!E15&gt;=Hilfstabelle!$B$2),'Personalkosten 1. Jahr'!M15/('Personalkosten 1. Jahr'!E15-'Personalkosten 1. Jahr'!D15+1),0),IF('Personalkosten 1. Jahr'!C15&gt;0,'Personalkosten 1. Jahr'!M15/12,0))</f>
        <v>0</v>
      </c>
      <c r="C6" s="830">
        <f>IF('Personalkosten 1. Jahr'!D15&gt;0,IF('Personalkosten 1. Jahr'!D15&lt;=Hilfstabelle!$C$2=AND('Personalkosten 1. Jahr'!E15&gt;=Hilfstabelle!$C$2),'Personalkosten 1. Jahr'!M15/('Personalkosten 1. Jahr'!E15-'Personalkosten 1. Jahr'!D15+1),0),IF('Personalkosten 1. Jahr'!C15&gt;0,'Personalkosten 1. Jahr'!M15/12,0))</f>
        <v>0</v>
      </c>
      <c r="D6" s="830">
        <f>IF('Personalkosten 1. Jahr'!D15&gt;0,IF('Personalkosten 1. Jahr'!D15&lt;=Hilfstabelle!$D$2=AND('Personalkosten 1. Jahr'!E15&gt;=Hilfstabelle!$D$2),'Personalkosten 1. Jahr'!M15/('Personalkosten 1. Jahr'!E15-'Personalkosten 1. Jahr'!D15+1),0),IF('Personalkosten 1. Jahr'!C15&gt;0,'Personalkosten 1. Jahr'!M15/12,0))</f>
        <v>0</v>
      </c>
      <c r="E6" s="830">
        <f>IF('Personalkosten 1. Jahr'!D15&gt;0,IF('Personalkosten 1. Jahr'!D15&lt;=Hilfstabelle!$E$2=AND('Personalkosten 1. Jahr'!E15&gt;=Hilfstabelle!$E$2),'Personalkosten 1. Jahr'!M15/('Personalkosten 1. Jahr'!E15-'Personalkosten 1. Jahr'!D15+1),0),IF('Personalkosten 1. Jahr'!C15&gt;0,'Personalkosten 1. Jahr'!M15/12,0))</f>
        <v>0</v>
      </c>
      <c r="F6" s="830">
        <f>IF('Personalkosten 1. Jahr'!D15&gt;0,IF('Personalkosten 1. Jahr'!D15&lt;=Hilfstabelle!$F$2=AND('Personalkosten 1. Jahr'!E15&gt;=Hilfstabelle!$F$2),'Personalkosten 1. Jahr'!M15/('Personalkosten 1. Jahr'!E15-'Personalkosten 1. Jahr'!D15+1),0),IF('Personalkosten 1. Jahr'!C15&gt;0,'Personalkosten 1. Jahr'!M15/12,0))</f>
        <v>0</v>
      </c>
      <c r="G6" s="830">
        <f>IF('Personalkosten 1. Jahr'!D15&gt;0,IF('Personalkosten 1. Jahr'!D15&lt;=Hilfstabelle!$G$2=AND('Personalkosten 1. Jahr'!E15&gt;=Hilfstabelle!$G$2),'Personalkosten 1. Jahr'!M15/('Personalkosten 1. Jahr'!E15-'Personalkosten 1. Jahr'!D15+1),0),IF('Personalkosten 1. Jahr'!C15&gt;0,'Personalkosten 1. Jahr'!M15/12,0))</f>
        <v>0</v>
      </c>
      <c r="H6" s="830">
        <f>IF('Personalkosten 1. Jahr'!D15&gt;0,IF('Personalkosten 1. Jahr'!D15&lt;=Hilfstabelle!$H$2=AND('Personalkosten 1. Jahr'!E15&gt;=Hilfstabelle!$H$2),'Personalkosten 1. Jahr'!M15/('Personalkosten 1. Jahr'!E15-'Personalkosten 1. Jahr'!D15+1),0),IF('Personalkosten 1. Jahr'!C15&gt;0,'Personalkosten 1. Jahr'!M15/12,0))</f>
        <v>0</v>
      </c>
      <c r="I6" s="830">
        <f>IF('Personalkosten 1. Jahr'!D15&gt;0,IF('Personalkosten 1. Jahr'!D15&lt;=Hilfstabelle!$I$2=AND('Personalkosten 1. Jahr'!E15&gt;=Hilfstabelle!$I$2),'Personalkosten 1. Jahr'!M15/('Personalkosten 1. Jahr'!E15-'Personalkosten 1. Jahr'!D15+1),0),IF('Personalkosten 1. Jahr'!C15&gt;0,'Personalkosten 1. Jahr'!M15/12,0))</f>
        <v>0</v>
      </c>
      <c r="J6" s="830">
        <f>IF('Personalkosten 1. Jahr'!D15&gt;0,IF('Personalkosten 1. Jahr'!D15&lt;=Hilfstabelle!$J$2=AND('Personalkosten 1. Jahr'!E15&gt;=Hilfstabelle!$J$2),'Personalkosten 1. Jahr'!M15/('Personalkosten 1. Jahr'!E15-'Personalkosten 1. Jahr'!D15+1),0),IF('Personalkosten 1. Jahr'!C15&gt;0,'Personalkosten 1. Jahr'!M15/12,0))</f>
        <v>0</v>
      </c>
      <c r="K6" s="830">
        <f>IF('Personalkosten 1. Jahr'!D15&gt;0,IF('Personalkosten 1. Jahr'!D15&lt;=Hilfstabelle!$K$2=AND('Personalkosten 1. Jahr'!E15&gt;=Hilfstabelle!$K$2),'Personalkosten 1. Jahr'!M15/('Personalkosten 1. Jahr'!E15-'Personalkosten 1. Jahr'!D15+1),0),IF('Personalkosten 1. Jahr'!C15&gt;0,'Personalkosten 1. Jahr'!M15/12,0))</f>
        <v>0</v>
      </c>
      <c r="L6" s="830">
        <f>IF('Personalkosten 1. Jahr'!D15&gt;0,IF('Personalkosten 1. Jahr'!D15&lt;=Hilfstabelle!$L$2=AND('Personalkosten 1. Jahr'!E15&gt;=Hilfstabelle!$L$2),'Personalkosten 1. Jahr'!M15/('Personalkosten 1. Jahr'!E15-'Personalkosten 1. Jahr'!D15+1),0),IF('Personalkosten 1. Jahr'!C15&gt;0,'Personalkosten 1. Jahr'!M15/12,0))</f>
        <v>0</v>
      </c>
      <c r="M6" s="830">
        <f>IF('Personalkosten 1. Jahr'!D15&gt;0,IF('Personalkosten 1. Jahr'!D15&lt;=Hilfstabelle!$M$2=AND('Personalkosten 1. Jahr'!E15&gt;=Hilfstabelle!$M$2),'Personalkosten 1. Jahr'!M15/('Personalkosten 1. Jahr'!E15-'Personalkosten 1. Jahr'!D15+1),0),IF('Personalkosten 1. Jahr'!C15&gt;0,'Personalkosten 1. Jahr'!M15/12,0))</f>
        <v>0</v>
      </c>
      <c r="N6" s="820">
        <f t="shared" si="0"/>
        <v>0</v>
      </c>
      <c r="O6" s="821"/>
    </row>
    <row r="7" spans="1:15" ht="12.75">
      <c r="A7" s="818">
        <v>5</v>
      </c>
      <c r="B7" s="830">
        <f>IF('Personalkosten 1. Jahr'!D16&gt;0,IF('Personalkosten 1. Jahr'!D16&lt;=Hilfstabelle!$B$2=AND('Personalkosten 1. Jahr'!E16&gt;=Hilfstabelle!$B$2),'Personalkosten 1. Jahr'!M16/('Personalkosten 1. Jahr'!E16-'Personalkosten 1. Jahr'!D16+1),0),IF('Personalkosten 1. Jahr'!C16&gt;0,'Personalkosten 1. Jahr'!M16/12,0))</f>
        <v>0</v>
      </c>
      <c r="C7" s="830">
        <f>IF('Personalkosten 1. Jahr'!D16&gt;0,IF('Personalkosten 1. Jahr'!D16&lt;=Hilfstabelle!$C$2=AND('Personalkosten 1. Jahr'!E16&gt;=Hilfstabelle!$C$2),'Personalkosten 1. Jahr'!M16/('Personalkosten 1. Jahr'!E16-'Personalkosten 1. Jahr'!D16+1),0),IF('Personalkosten 1. Jahr'!C16&gt;0,'Personalkosten 1. Jahr'!M16/12,0))</f>
        <v>0</v>
      </c>
      <c r="D7" s="830">
        <f>IF('Personalkosten 1. Jahr'!D16&gt;0,IF('Personalkosten 1. Jahr'!D16&lt;=Hilfstabelle!$D$2=AND('Personalkosten 1. Jahr'!E16&gt;=Hilfstabelle!$D$2),'Personalkosten 1. Jahr'!M16/('Personalkosten 1. Jahr'!E16-'Personalkosten 1. Jahr'!D16+1),0),IF('Personalkosten 1. Jahr'!C16&gt;0,'Personalkosten 1. Jahr'!M16/12,0))</f>
        <v>0</v>
      </c>
      <c r="E7" s="830">
        <f>IF('Personalkosten 1. Jahr'!D16&gt;0,IF('Personalkosten 1. Jahr'!D16&lt;=Hilfstabelle!$E$2=AND('Personalkosten 1. Jahr'!E16&gt;=Hilfstabelle!$E$2),'Personalkosten 1. Jahr'!M16/('Personalkosten 1. Jahr'!E16-'Personalkosten 1. Jahr'!D16+1),0),IF('Personalkosten 1. Jahr'!C16&gt;0,'Personalkosten 1. Jahr'!M16/12,0))</f>
        <v>0</v>
      </c>
      <c r="F7" s="830">
        <f>IF('Personalkosten 1. Jahr'!D16&gt;0,IF('Personalkosten 1. Jahr'!D16&lt;=Hilfstabelle!$F$2=AND('Personalkosten 1. Jahr'!E16&gt;=Hilfstabelle!$F$2),'Personalkosten 1. Jahr'!M16/('Personalkosten 1. Jahr'!E16-'Personalkosten 1. Jahr'!D16+1),0),IF('Personalkosten 1. Jahr'!C16&gt;0,'Personalkosten 1. Jahr'!M16/12,0))</f>
        <v>0</v>
      </c>
      <c r="G7" s="830">
        <f>IF('Personalkosten 1. Jahr'!D16&gt;0,IF('Personalkosten 1. Jahr'!D16&lt;=Hilfstabelle!$G$2=AND('Personalkosten 1. Jahr'!E16&gt;=Hilfstabelle!$G$2),'Personalkosten 1. Jahr'!M16/('Personalkosten 1. Jahr'!E16-'Personalkosten 1. Jahr'!D16+1),0),IF('Personalkosten 1. Jahr'!C16&gt;0,'Personalkosten 1. Jahr'!M16/12,0))</f>
        <v>0</v>
      </c>
      <c r="H7" s="830">
        <f>IF('Personalkosten 1. Jahr'!D16&gt;0,IF('Personalkosten 1. Jahr'!D16&lt;=Hilfstabelle!$H$2=AND('Personalkosten 1. Jahr'!E16&gt;=Hilfstabelle!$H$2),'Personalkosten 1. Jahr'!M16/('Personalkosten 1. Jahr'!E16-'Personalkosten 1. Jahr'!D16+1),0),IF('Personalkosten 1. Jahr'!C16&gt;0,'Personalkosten 1. Jahr'!M16/12,0))</f>
        <v>0</v>
      </c>
      <c r="I7" s="830">
        <f>IF('Personalkosten 1. Jahr'!D16&gt;0,IF('Personalkosten 1. Jahr'!D16&lt;=Hilfstabelle!$I$2=AND('Personalkosten 1. Jahr'!E16&gt;=Hilfstabelle!$I$2),'Personalkosten 1. Jahr'!M16/('Personalkosten 1. Jahr'!E16-'Personalkosten 1. Jahr'!D16+1),0),IF('Personalkosten 1. Jahr'!C16&gt;0,'Personalkosten 1. Jahr'!M16/12,0))</f>
        <v>0</v>
      </c>
      <c r="J7" s="830">
        <f>IF('Personalkosten 1. Jahr'!D16&gt;0,IF('Personalkosten 1. Jahr'!D16&lt;=Hilfstabelle!$J$2=AND('Personalkosten 1. Jahr'!E16&gt;=Hilfstabelle!$J$2),'Personalkosten 1. Jahr'!M16/('Personalkosten 1. Jahr'!E16-'Personalkosten 1. Jahr'!D16+1),0),IF('Personalkosten 1. Jahr'!C16&gt;0,'Personalkosten 1. Jahr'!M16/12,0))</f>
        <v>0</v>
      </c>
      <c r="K7" s="830">
        <f>IF('Personalkosten 1. Jahr'!D16&gt;0,IF('Personalkosten 1. Jahr'!D16&lt;=Hilfstabelle!$K$2=AND('Personalkosten 1. Jahr'!E16&gt;=Hilfstabelle!$K$2),'Personalkosten 1. Jahr'!M16/('Personalkosten 1. Jahr'!E16-'Personalkosten 1. Jahr'!D16+1),0),IF('Personalkosten 1. Jahr'!C16&gt;0,'Personalkosten 1. Jahr'!M16/12,0))</f>
        <v>0</v>
      </c>
      <c r="L7" s="830">
        <f>IF('Personalkosten 1. Jahr'!D16&gt;0,IF('Personalkosten 1. Jahr'!D16&lt;=Hilfstabelle!$L$2=AND('Personalkosten 1. Jahr'!E16&gt;=Hilfstabelle!$L$2),'Personalkosten 1. Jahr'!M16/('Personalkosten 1. Jahr'!E16-'Personalkosten 1. Jahr'!D16+1),0),IF('Personalkosten 1. Jahr'!C16&gt;0,'Personalkosten 1. Jahr'!M16/12,0))</f>
        <v>0</v>
      </c>
      <c r="M7" s="830">
        <f>IF('Personalkosten 1. Jahr'!D16&gt;0,IF('Personalkosten 1. Jahr'!D16&lt;=Hilfstabelle!$M$2=AND('Personalkosten 1. Jahr'!E16&gt;=Hilfstabelle!$M$2),'Personalkosten 1. Jahr'!M16/('Personalkosten 1. Jahr'!E16-'Personalkosten 1. Jahr'!D16+1),0),IF('Personalkosten 1. Jahr'!C16&gt;0,'Personalkosten 1. Jahr'!M16/12,0))</f>
        <v>0</v>
      </c>
      <c r="N7" s="820">
        <f t="shared" si="0"/>
        <v>0</v>
      </c>
      <c r="O7" s="821"/>
    </row>
    <row r="8" spans="1:15" ht="12.75">
      <c r="A8" s="818">
        <v>6</v>
      </c>
      <c r="B8" s="830">
        <f>IF('Personalkosten 1. Jahr'!D17&gt;0,IF('Personalkosten 1. Jahr'!D17&lt;=Hilfstabelle!$B$2=AND('Personalkosten 1. Jahr'!E17&gt;=Hilfstabelle!$B$2),'Personalkosten 1. Jahr'!M17/('Personalkosten 1. Jahr'!E17-'Personalkosten 1. Jahr'!D17+1),0),IF('Personalkosten 1. Jahr'!C17&gt;0,'Personalkosten 1. Jahr'!M17/12,0))</f>
        <v>0</v>
      </c>
      <c r="C8" s="830">
        <f>IF('Personalkosten 1. Jahr'!D17&gt;0,IF('Personalkosten 1. Jahr'!D17&lt;=Hilfstabelle!$C$2=AND('Personalkosten 1. Jahr'!E17&gt;=Hilfstabelle!$C$2),'Personalkosten 1. Jahr'!M17/('Personalkosten 1. Jahr'!E17-'Personalkosten 1. Jahr'!D17+1),0),IF('Personalkosten 1. Jahr'!C17&gt;0,'Personalkosten 1. Jahr'!M17/12,0))</f>
        <v>0</v>
      </c>
      <c r="D8" s="830">
        <f>IF('Personalkosten 1. Jahr'!D17&gt;0,IF('Personalkosten 1. Jahr'!D17&lt;=Hilfstabelle!$D$2=AND('Personalkosten 1. Jahr'!E17&gt;=Hilfstabelle!$D$2),'Personalkosten 1. Jahr'!M17/('Personalkosten 1. Jahr'!E17-'Personalkosten 1. Jahr'!D17+1),0),IF('Personalkosten 1. Jahr'!C17&gt;0,'Personalkosten 1. Jahr'!M17/12,0))</f>
        <v>0</v>
      </c>
      <c r="E8" s="830">
        <f>IF('Personalkosten 1. Jahr'!D17&gt;0,IF('Personalkosten 1. Jahr'!D17&lt;=Hilfstabelle!$E$2=AND('Personalkosten 1. Jahr'!E17&gt;=Hilfstabelle!$E$2),'Personalkosten 1. Jahr'!M17/('Personalkosten 1. Jahr'!E17-'Personalkosten 1. Jahr'!D17+1),0),IF('Personalkosten 1. Jahr'!C17&gt;0,'Personalkosten 1. Jahr'!M17/12,0))</f>
        <v>0</v>
      </c>
      <c r="F8" s="830">
        <f>IF('Personalkosten 1. Jahr'!D17&gt;0,IF('Personalkosten 1. Jahr'!D17&lt;=Hilfstabelle!$F$2=AND('Personalkosten 1. Jahr'!E17&gt;=Hilfstabelle!$F$2),'Personalkosten 1. Jahr'!M17/('Personalkosten 1. Jahr'!E17-'Personalkosten 1. Jahr'!D17+1),0),IF('Personalkosten 1. Jahr'!C17&gt;0,'Personalkosten 1. Jahr'!M17/12,0))</f>
        <v>0</v>
      </c>
      <c r="G8" s="830">
        <f>IF('Personalkosten 1. Jahr'!D17&gt;0,IF('Personalkosten 1. Jahr'!D17&lt;=Hilfstabelle!$G$2=AND('Personalkosten 1. Jahr'!E17&gt;=Hilfstabelle!$G$2),'Personalkosten 1. Jahr'!M17/('Personalkosten 1. Jahr'!E17-'Personalkosten 1. Jahr'!D17+1),0),IF('Personalkosten 1. Jahr'!C17&gt;0,'Personalkosten 1. Jahr'!M17/12,0))</f>
        <v>0</v>
      </c>
      <c r="H8" s="830">
        <f>IF('Personalkosten 1. Jahr'!D17&gt;0,IF('Personalkosten 1. Jahr'!D17&lt;=Hilfstabelle!$H$2=AND('Personalkosten 1. Jahr'!E17&gt;=Hilfstabelle!$H$2),'Personalkosten 1. Jahr'!M17/('Personalkosten 1. Jahr'!E17-'Personalkosten 1. Jahr'!D17+1),0),IF('Personalkosten 1. Jahr'!C17&gt;0,'Personalkosten 1. Jahr'!M17/12,0))</f>
        <v>0</v>
      </c>
      <c r="I8" s="830">
        <f>IF('Personalkosten 1. Jahr'!D17&gt;0,IF('Personalkosten 1. Jahr'!D17&lt;=Hilfstabelle!$I$2=AND('Personalkosten 1. Jahr'!E17&gt;=Hilfstabelle!$I$2),'Personalkosten 1. Jahr'!M17/('Personalkosten 1. Jahr'!E17-'Personalkosten 1. Jahr'!D17+1),0),IF('Personalkosten 1. Jahr'!C17&gt;0,'Personalkosten 1. Jahr'!M17/12,0))</f>
        <v>0</v>
      </c>
      <c r="J8" s="830">
        <f>IF('Personalkosten 1. Jahr'!D17&gt;0,IF('Personalkosten 1. Jahr'!D17&lt;=Hilfstabelle!$J$2=AND('Personalkosten 1. Jahr'!E17&gt;=Hilfstabelle!$J$2),'Personalkosten 1. Jahr'!M17/('Personalkosten 1. Jahr'!E17-'Personalkosten 1. Jahr'!D17+1),0),IF('Personalkosten 1. Jahr'!C17&gt;0,'Personalkosten 1. Jahr'!M17/12,0))</f>
        <v>0</v>
      </c>
      <c r="K8" s="830">
        <f>IF('Personalkosten 1. Jahr'!D17&gt;0,IF('Personalkosten 1. Jahr'!D17&lt;=Hilfstabelle!$K$2=AND('Personalkosten 1. Jahr'!E17&gt;=Hilfstabelle!$K$2),'Personalkosten 1. Jahr'!M17/('Personalkosten 1. Jahr'!E17-'Personalkosten 1. Jahr'!D17+1),0),IF('Personalkosten 1. Jahr'!C17&gt;0,'Personalkosten 1. Jahr'!M17/12,0))</f>
        <v>0</v>
      </c>
      <c r="L8" s="830">
        <f>IF('Personalkosten 1. Jahr'!D17&gt;0,IF('Personalkosten 1. Jahr'!D17&lt;=Hilfstabelle!$L$2=AND('Personalkosten 1. Jahr'!E17&gt;=Hilfstabelle!$L$2),'Personalkosten 1. Jahr'!M17/('Personalkosten 1. Jahr'!E17-'Personalkosten 1. Jahr'!D17+1),0),IF('Personalkosten 1. Jahr'!C17&gt;0,'Personalkosten 1. Jahr'!M17/12,0))</f>
        <v>0</v>
      </c>
      <c r="M8" s="830">
        <f>IF('Personalkosten 1. Jahr'!D17&gt;0,IF('Personalkosten 1. Jahr'!D17&lt;=Hilfstabelle!$M$2=AND('Personalkosten 1. Jahr'!E17&gt;=Hilfstabelle!$M$2),'Personalkosten 1. Jahr'!M17/('Personalkosten 1. Jahr'!E17-'Personalkosten 1. Jahr'!D17+1),0),IF('Personalkosten 1. Jahr'!C17&gt;0,'Personalkosten 1. Jahr'!M17/12,0))</f>
        <v>0</v>
      </c>
      <c r="N8" s="820">
        <f t="shared" si="0"/>
        <v>0</v>
      </c>
      <c r="O8" s="821"/>
    </row>
    <row r="9" spans="1:15" ht="12.75">
      <c r="A9" s="818">
        <v>7</v>
      </c>
      <c r="B9" s="830">
        <f>IF('Personalkosten 1. Jahr'!D18&gt;0,IF('Personalkosten 1. Jahr'!D18&lt;=Hilfstabelle!$B$2=AND('Personalkosten 1. Jahr'!E18&gt;=Hilfstabelle!$B$2),'Personalkosten 1. Jahr'!M18/('Personalkosten 1. Jahr'!E18-'Personalkosten 1. Jahr'!D18+1),0),IF('Personalkosten 1. Jahr'!C18&gt;0,'Personalkosten 1. Jahr'!M18/12,0))</f>
        <v>0</v>
      </c>
      <c r="C9" s="830">
        <f>IF('Personalkosten 1. Jahr'!D18&gt;0,IF('Personalkosten 1. Jahr'!D18&lt;=Hilfstabelle!$C$2=AND('Personalkosten 1. Jahr'!E18&gt;=Hilfstabelle!$C$2),'Personalkosten 1. Jahr'!M18/('Personalkosten 1. Jahr'!E18-'Personalkosten 1. Jahr'!D18+1),0),IF('Personalkosten 1. Jahr'!C18&gt;0,'Personalkosten 1. Jahr'!M18/12,0))</f>
        <v>0</v>
      </c>
      <c r="D9" s="830">
        <f>IF('Personalkosten 1. Jahr'!D18&gt;0,IF('Personalkosten 1. Jahr'!D18&lt;=Hilfstabelle!$D$2=AND('Personalkosten 1. Jahr'!E18&gt;=Hilfstabelle!$D$2),'Personalkosten 1. Jahr'!M18/('Personalkosten 1. Jahr'!E18-'Personalkosten 1. Jahr'!D18+1),0),IF('Personalkosten 1. Jahr'!C18&gt;0,'Personalkosten 1. Jahr'!M18/12,0))</f>
        <v>0</v>
      </c>
      <c r="E9" s="830">
        <f>IF('Personalkosten 1. Jahr'!D18&gt;0,IF('Personalkosten 1. Jahr'!D18&lt;=Hilfstabelle!$E$2=AND('Personalkosten 1. Jahr'!E18&gt;=Hilfstabelle!$E$2),'Personalkosten 1. Jahr'!M18/('Personalkosten 1. Jahr'!E18-'Personalkosten 1. Jahr'!D18+1),0),IF('Personalkosten 1. Jahr'!C18&gt;0,'Personalkosten 1. Jahr'!M18/12,0))</f>
        <v>0</v>
      </c>
      <c r="F9" s="830">
        <f>IF('Personalkosten 1. Jahr'!D18&gt;0,IF('Personalkosten 1. Jahr'!D18&lt;=Hilfstabelle!$F$2=AND('Personalkosten 1. Jahr'!E18&gt;=Hilfstabelle!$F$2),'Personalkosten 1. Jahr'!M18/('Personalkosten 1. Jahr'!E18-'Personalkosten 1. Jahr'!D18+1),0),IF('Personalkosten 1. Jahr'!C18&gt;0,'Personalkosten 1. Jahr'!M18/12,0))</f>
        <v>0</v>
      </c>
      <c r="G9" s="830">
        <f>IF('Personalkosten 1. Jahr'!D18&gt;0,IF('Personalkosten 1. Jahr'!D18&lt;=Hilfstabelle!$G$2=AND('Personalkosten 1. Jahr'!E18&gt;=Hilfstabelle!$G$2),'Personalkosten 1. Jahr'!M18/('Personalkosten 1. Jahr'!E18-'Personalkosten 1. Jahr'!D18+1),0),IF('Personalkosten 1. Jahr'!C18&gt;0,'Personalkosten 1. Jahr'!M18/12,0))</f>
        <v>0</v>
      </c>
      <c r="H9" s="830">
        <f>IF('Personalkosten 1. Jahr'!D18&gt;0,IF('Personalkosten 1. Jahr'!D18&lt;=Hilfstabelle!$H$2=AND('Personalkosten 1. Jahr'!E18&gt;=Hilfstabelle!$H$2),'Personalkosten 1. Jahr'!M18/('Personalkosten 1. Jahr'!E18-'Personalkosten 1. Jahr'!D18+1),0),IF('Personalkosten 1. Jahr'!C18&gt;0,'Personalkosten 1. Jahr'!M18/12,0))</f>
        <v>0</v>
      </c>
      <c r="I9" s="830">
        <f>IF('Personalkosten 1. Jahr'!D18&gt;0,IF('Personalkosten 1. Jahr'!D18&lt;=Hilfstabelle!$I$2=AND('Personalkosten 1. Jahr'!E18&gt;=Hilfstabelle!$I$2),'Personalkosten 1. Jahr'!M18/('Personalkosten 1. Jahr'!E18-'Personalkosten 1. Jahr'!D18+1),0),IF('Personalkosten 1. Jahr'!C18&gt;0,'Personalkosten 1. Jahr'!M18/12,0))</f>
        <v>0</v>
      </c>
      <c r="J9" s="830">
        <f>IF('Personalkosten 1. Jahr'!D18&gt;0,IF('Personalkosten 1. Jahr'!D18&lt;=Hilfstabelle!$J$2=AND('Personalkosten 1. Jahr'!E18&gt;=Hilfstabelle!$J$2),'Personalkosten 1. Jahr'!M18/('Personalkosten 1. Jahr'!E18-'Personalkosten 1. Jahr'!D18+1),0),IF('Personalkosten 1. Jahr'!C18&gt;0,'Personalkosten 1. Jahr'!M18/12,0))</f>
        <v>0</v>
      </c>
      <c r="K9" s="830">
        <f>IF('Personalkosten 1. Jahr'!D18&gt;0,IF('Personalkosten 1. Jahr'!D18&lt;=Hilfstabelle!$K$2=AND('Personalkosten 1. Jahr'!E18&gt;=Hilfstabelle!$K$2),'Personalkosten 1. Jahr'!M18/('Personalkosten 1. Jahr'!E18-'Personalkosten 1. Jahr'!D18+1),0),IF('Personalkosten 1. Jahr'!C18&gt;0,'Personalkosten 1. Jahr'!M18/12,0))</f>
        <v>0</v>
      </c>
      <c r="L9" s="830">
        <f>IF('Personalkosten 1. Jahr'!D18&gt;0,IF('Personalkosten 1. Jahr'!D18&lt;=Hilfstabelle!$L$2=AND('Personalkosten 1. Jahr'!E18&gt;=Hilfstabelle!$L$2),'Personalkosten 1. Jahr'!M18/('Personalkosten 1. Jahr'!E18-'Personalkosten 1. Jahr'!D18+1),0),IF('Personalkosten 1. Jahr'!C18&gt;0,'Personalkosten 1. Jahr'!M18/12,0))</f>
        <v>0</v>
      </c>
      <c r="M9" s="830">
        <f>IF('Personalkosten 1. Jahr'!D18&gt;0,IF('Personalkosten 1. Jahr'!D18&lt;=Hilfstabelle!$M$2=AND('Personalkosten 1. Jahr'!E18&gt;=Hilfstabelle!$M$2),'Personalkosten 1. Jahr'!M18/('Personalkosten 1. Jahr'!E18-'Personalkosten 1. Jahr'!D18+1),0),IF('Personalkosten 1. Jahr'!C18&gt;0,'Personalkosten 1. Jahr'!M18/12,0))</f>
        <v>0</v>
      </c>
      <c r="N9" s="820">
        <f t="shared" si="0"/>
        <v>0</v>
      </c>
      <c r="O9" s="821"/>
    </row>
    <row r="10" spans="1:15" ht="12.75">
      <c r="A10" s="818">
        <v>8</v>
      </c>
      <c r="B10" s="830">
        <f>IF('Personalkosten 1. Jahr'!D19&gt;0,IF('Personalkosten 1. Jahr'!D19&lt;=Hilfstabelle!$B$2=AND('Personalkosten 1. Jahr'!E19&gt;=Hilfstabelle!$B$2),'Personalkosten 1. Jahr'!M19/('Personalkosten 1. Jahr'!E19-'Personalkosten 1. Jahr'!D19+1),0),IF('Personalkosten 1. Jahr'!C19&gt;0,'Personalkosten 1. Jahr'!M19/12,0))</f>
        <v>0</v>
      </c>
      <c r="C10" s="830">
        <f>IF('Personalkosten 1. Jahr'!D19&gt;0,IF('Personalkosten 1. Jahr'!D19&lt;=Hilfstabelle!$C$2=AND('Personalkosten 1. Jahr'!E19&gt;=Hilfstabelle!$C$2),'Personalkosten 1. Jahr'!M19/('Personalkosten 1. Jahr'!E19-'Personalkosten 1. Jahr'!D19+1),0),IF('Personalkosten 1. Jahr'!C19&gt;0,'Personalkosten 1. Jahr'!M19/12,0))</f>
        <v>0</v>
      </c>
      <c r="D10" s="830">
        <f>IF('Personalkosten 1. Jahr'!D19&gt;0,IF('Personalkosten 1. Jahr'!D19&lt;=Hilfstabelle!$D$2=AND('Personalkosten 1. Jahr'!E19&gt;=Hilfstabelle!$D$2),'Personalkosten 1. Jahr'!M19/('Personalkosten 1. Jahr'!E19-'Personalkosten 1. Jahr'!D19+1),0),IF('Personalkosten 1. Jahr'!C19&gt;0,'Personalkosten 1. Jahr'!M19/12,0))</f>
        <v>0</v>
      </c>
      <c r="E10" s="830">
        <f>IF('Personalkosten 1. Jahr'!D19&gt;0,IF('Personalkosten 1. Jahr'!D19&lt;=Hilfstabelle!$E$2=AND('Personalkosten 1. Jahr'!E19&gt;=Hilfstabelle!$E$2),'Personalkosten 1. Jahr'!M19/('Personalkosten 1. Jahr'!E19-'Personalkosten 1. Jahr'!D19+1),0),IF('Personalkosten 1. Jahr'!C19&gt;0,'Personalkosten 1. Jahr'!M19/12,0))</f>
        <v>0</v>
      </c>
      <c r="F10" s="830">
        <f>IF('Personalkosten 1. Jahr'!D19&gt;0,IF('Personalkosten 1. Jahr'!D19&lt;=Hilfstabelle!$F$2=AND('Personalkosten 1. Jahr'!E19&gt;=Hilfstabelle!$F$2),'Personalkosten 1. Jahr'!M19/('Personalkosten 1. Jahr'!E19-'Personalkosten 1. Jahr'!D19+1),0),IF('Personalkosten 1. Jahr'!C19&gt;0,'Personalkosten 1. Jahr'!M19/12,0))</f>
        <v>0</v>
      </c>
      <c r="G10" s="830">
        <f>IF('Personalkosten 1. Jahr'!D19&gt;0,IF('Personalkosten 1. Jahr'!D19&lt;=Hilfstabelle!$G$2=AND('Personalkosten 1. Jahr'!E19&gt;=Hilfstabelle!$G$2),'Personalkosten 1. Jahr'!M19/('Personalkosten 1. Jahr'!E19-'Personalkosten 1. Jahr'!D19+1),0),IF('Personalkosten 1. Jahr'!C19&gt;0,'Personalkosten 1. Jahr'!M19/12,0))</f>
        <v>0</v>
      </c>
      <c r="H10" s="830">
        <f>IF('Personalkosten 1. Jahr'!D19&gt;0,IF('Personalkosten 1. Jahr'!D19&lt;=Hilfstabelle!$H$2=AND('Personalkosten 1. Jahr'!E19&gt;=Hilfstabelle!$H$2),'Personalkosten 1. Jahr'!M19/('Personalkosten 1. Jahr'!E19-'Personalkosten 1. Jahr'!D19+1),0),IF('Personalkosten 1. Jahr'!C19&gt;0,'Personalkosten 1. Jahr'!M19/12,0))</f>
        <v>0</v>
      </c>
      <c r="I10" s="830">
        <f>IF('Personalkosten 1. Jahr'!D19&gt;0,IF('Personalkosten 1. Jahr'!D19&lt;=Hilfstabelle!$I$2=AND('Personalkosten 1. Jahr'!E19&gt;=Hilfstabelle!$I$2),'Personalkosten 1. Jahr'!M19/('Personalkosten 1. Jahr'!E19-'Personalkosten 1. Jahr'!D19+1),0),IF('Personalkosten 1. Jahr'!C19&gt;0,'Personalkosten 1. Jahr'!M19/12,0))</f>
        <v>0</v>
      </c>
      <c r="J10" s="830">
        <f>IF('Personalkosten 1. Jahr'!D19&gt;0,IF('Personalkosten 1. Jahr'!D19&lt;=Hilfstabelle!$J$2=AND('Personalkosten 1. Jahr'!E19&gt;=Hilfstabelle!$J$2),'Personalkosten 1. Jahr'!M19/('Personalkosten 1. Jahr'!E19-'Personalkosten 1. Jahr'!D19+1),0),IF('Personalkosten 1. Jahr'!C19&gt;0,'Personalkosten 1. Jahr'!M19/12,0))</f>
        <v>0</v>
      </c>
      <c r="K10" s="830">
        <f>IF('Personalkosten 1. Jahr'!D19&gt;0,IF('Personalkosten 1. Jahr'!D19&lt;=Hilfstabelle!$K$2=AND('Personalkosten 1. Jahr'!E19&gt;=Hilfstabelle!$K$2),'Personalkosten 1. Jahr'!M19/('Personalkosten 1. Jahr'!E19-'Personalkosten 1. Jahr'!D19+1),0),IF('Personalkosten 1. Jahr'!C19&gt;0,'Personalkosten 1. Jahr'!M19/12,0))</f>
        <v>0</v>
      </c>
      <c r="L10" s="830">
        <f>IF('Personalkosten 1. Jahr'!D19&gt;0,IF('Personalkosten 1. Jahr'!D19&lt;=Hilfstabelle!$L$2=AND('Personalkosten 1. Jahr'!E19&gt;=Hilfstabelle!$L$2),'Personalkosten 1. Jahr'!M19/('Personalkosten 1. Jahr'!E19-'Personalkosten 1. Jahr'!D19+1),0),IF('Personalkosten 1. Jahr'!C19&gt;0,'Personalkosten 1. Jahr'!M19/12,0))</f>
        <v>0</v>
      </c>
      <c r="M10" s="830">
        <f>IF('Personalkosten 1. Jahr'!D19&gt;0,IF('Personalkosten 1. Jahr'!D19&lt;=Hilfstabelle!$M$2=AND('Personalkosten 1. Jahr'!E19&gt;=Hilfstabelle!$M$2),'Personalkosten 1. Jahr'!M19/('Personalkosten 1. Jahr'!E19-'Personalkosten 1. Jahr'!D19+1),0),IF('Personalkosten 1. Jahr'!C19&gt;0,'Personalkosten 1. Jahr'!M19/12,0))</f>
        <v>0</v>
      </c>
      <c r="N10" s="820">
        <f t="shared" si="0"/>
        <v>0</v>
      </c>
      <c r="O10" s="821"/>
    </row>
    <row r="11" spans="1:15" ht="12.75">
      <c r="A11" s="818">
        <v>9</v>
      </c>
      <c r="B11" s="830">
        <f>IF('Personalkosten 1. Jahr'!D20&gt;0,IF('Personalkosten 1. Jahr'!D20&lt;=Hilfstabelle!$B$2=AND('Personalkosten 1. Jahr'!E20&gt;=Hilfstabelle!$B$2),'Personalkosten 1. Jahr'!M20/('Personalkosten 1. Jahr'!E20-'Personalkosten 1. Jahr'!D20+1),0),IF('Personalkosten 1. Jahr'!C20&gt;0,'Personalkosten 1. Jahr'!M20/12,0))</f>
        <v>0</v>
      </c>
      <c r="C11" s="830">
        <f>IF('Personalkosten 1. Jahr'!D20&gt;0,IF('Personalkosten 1. Jahr'!D20&lt;=Hilfstabelle!$C$2=AND('Personalkosten 1. Jahr'!E20&gt;=Hilfstabelle!$C$2),'Personalkosten 1. Jahr'!M20/('Personalkosten 1. Jahr'!E20-'Personalkosten 1. Jahr'!D20+1),0),IF('Personalkosten 1. Jahr'!C20&gt;0,'Personalkosten 1. Jahr'!M20/12,0))</f>
        <v>0</v>
      </c>
      <c r="D11" s="830">
        <f>$C11/12</f>
        <v>0</v>
      </c>
      <c r="E11" s="830">
        <f aca="true" t="shared" si="1" ref="E11:M11">$C11/12</f>
        <v>0</v>
      </c>
      <c r="F11" s="830">
        <f t="shared" si="1"/>
        <v>0</v>
      </c>
      <c r="G11" s="830">
        <f t="shared" si="1"/>
        <v>0</v>
      </c>
      <c r="H11" s="830">
        <f t="shared" si="1"/>
        <v>0</v>
      </c>
      <c r="I11" s="830">
        <f t="shared" si="1"/>
        <v>0</v>
      </c>
      <c r="J11" s="830">
        <f t="shared" si="1"/>
        <v>0</v>
      </c>
      <c r="K11" s="830">
        <f t="shared" si="1"/>
        <v>0</v>
      </c>
      <c r="L11" s="830">
        <f t="shared" si="1"/>
        <v>0</v>
      </c>
      <c r="M11" s="830">
        <f t="shared" si="1"/>
        <v>0</v>
      </c>
      <c r="N11" s="820">
        <f t="shared" si="0"/>
        <v>0</v>
      </c>
      <c r="O11" s="821"/>
    </row>
    <row r="12" spans="1:15" ht="12.75">
      <c r="A12" s="818">
        <v>10</v>
      </c>
      <c r="B12" s="830">
        <f>IF('Personalkosten 1. Jahr'!D21&gt;0,IF('Personalkosten 1. Jahr'!D21&lt;=Hilfstabelle!$B$2=AND('Personalkosten 1. Jahr'!E21&gt;=Hilfstabelle!$B$2),'Personalkosten 1. Jahr'!M21/('Personalkosten 1. Jahr'!E21-'Personalkosten 1. Jahr'!D21+1),0),IF('Personalkosten 1. Jahr'!C21&gt;0,'Personalkosten 1. Jahr'!M21/12,0))</f>
        <v>0</v>
      </c>
      <c r="C12" s="830">
        <f>IF('Personalkosten 1. Jahr'!D21&gt;0,IF('Personalkosten 1. Jahr'!D21&lt;=Hilfstabelle!$C$2=AND('Personalkosten 1. Jahr'!E21&gt;=Hilfstabelle!$C$2),'Personalkosten 1. Jahr'!M21/('Personalkosten 1. Jahr'!E21-'Personalkosten 1. Jahr'!D21+1),0),IF('Personalkosten 1. Jahr'!C21&gt;0,'Personalkosten 1. Jahr'!M21/12,0))</f>
        <v>0</v>
      </c>
      <c r="D12" s="830">
        <f>IF('Personalkosten 1. Jahr'!D21&gt;0,IF('Personalkosten 1. Jahr'!D21&lt;=Hilfstabelle!$D$2=AND('Personalkosten 1. Jahr'!E21&gt;=Hilfstabelle!$D$2),'Personalkosten 1. Jahr'!M21/('Personalkosten 1. Jahr'!E21-'Personalkosten 1. Jahr'!D21+1),0),IF('Personalkosten 1. Jahr'!C21&gt;0,'Personalkosten 1. Jahr'!M21/12,0))</f>
        <v>0</v>
      </c>
      <c r="E12" s="830">
        <f>IF('Personalkosten 1. Jahr'!D21&gt;0,IF('Personalkosten 1. Jahr'!D21&lt;=Hilfstabelle!$E$2=AND('Personalkosten 1. Jahr'!E21&gt;=Hilfstabelle!$E$2),'Personalkosten 1. Jahr'!M21/('Personalkosten 1. Jahr'!E21-'Personalkosten 1. Jahr'!D21+1),0),IF('Personalkosten 1. Jahr'!C21&gt;0,'Personalkosten 1. Jahr'!M21/12,0))</f>
        <v>0</v>
      </c>
      <c r="F12" s="830">
        <f>IF('Personalkosten 1. Jahr'!D21&gt;0,IF('Personalkosten 1. Jahr'!D21&lt;=Hilfstabelle!$F$2=AND('Personalkosten 1. Jahr'!E21&gt;=Hilfstabelle!$F$2),'Personalkosten 1. Jahr'!M21/('Personalkosten 1. Jahr'!E21-'Personalkosten 1. Jahr'!D21+1),0),IF('Personalkosten 1. Jahr'!C21&gt;0,'Personalkosten 1. Jahr'!M21/12,0))</f>
        <v>0</v>
      </c>
      <c r="G12" s="830">
        <f>IF('Personalkosten 1. Jahr'!D21&gt;0,IF('Personalkosten 1. Jahr'!D21&lt;=Hilfstabelle!$G$2=AND('Personalkosten 1. Jahr'!E21&gt;=Hilfstabelle!$G$2),'Personalkosten 1. Jahr'!M21/('Personalkosten 1. Jahr'!E21-'Personalkosten 1. Jahr'!D21+1),0),IF('Personalkosten 1. Jahr'!C21&gt;0,'Personalkosten 1. Jahr'!M21/12,0))</f>
        <v>0</v>
      </c>
      <c r="H12" s="830">
        <f>IF('Personalkosten 1. Jahr'!D21&gt;0,IF('Personalkosten 1. Jahr'!D21&lt;=Hilfstabelle!$H$2=AND('Personalkosten 1. Jahr'!E21&gt;=Hilfstabelle!$H$2),'Personalkosten 1. Jahr'!M21/('Personalkosten 1. Jahr'!E21-'Personalkosten 1. Jahr'!D21+1),0),IF('Personalkosten 1. Jahr'!C21&gt;0,'Personalkosten 1. Jahr'!M21/12,0))</f>
        <v>0</v>
      </c>
      <c r="I12" s="830">
        <f>IF('Personalkosten 1. Jahr'!D21&gt;0,IF('Personalkosten 1. Jahr'!D21&lt;=Hilfstabelle!$I$2=AND('Personalkosten 1. Jahr'!E21&gt;=Hilfstabelle!$I$2),'Personalkosten 1. Jahr'!M21/('Personalkosten 1. Jahr'!E21-'Personalkosten 1. Jahr'!D21+1),0),IF('Personalkosten 1. Jahr'!C21&gt;0,'Personalkosten 1. Jahr'!M21/12,0))</f>
        <v>0</v>
      </c>
      <c r="J12" s="830">
        <f>IF('Personalkosten 1. Jahr'!D21&gt;0,IF('Personalkosten 1. Jahr'!D21&lt;=Hilfstabelle!$J$2=AND('Personalkosten 1. Jahr'!E21&gt;=Hilfstabelle!$J$2),'Personalkosten 1. Jahr'!M21/('Personalkosten 1. Jahr'!E21-'Personalkosten 1. Jahr'!D21+1),0),IF('Personalkosten 1. Jahr'!C21&gt;0,'Personalkosten 1. Jahr'!M21/12,0))</f>
        <v>0</v>
      </c>
      <c r="K12" s="830">
        <f>IF('Personalkosten 1. Jahr'!D21&gt;0,IF('Personalkosten 1. Jahr'!D21&lt;=Hilfstabelle!$K$2=AND('Personalkosten 1. Jahr'!E21&gt;=Hilfstabelle!$K$2),'Personalkosten 1. Jahr'!M21/('Personalkosten 1. Jahr'!E21-'Personalkosten 1. Jahr'!D21+1),0),IF('Personalkosten 1. Jahr'!C21&gt;0,'Personalkosten 1. Jahr'!M21/12,0))</f>
        <v>0</v>
      </c>
      <c r="L12" s="830">
        <f>IF('Personalkosten 1. Jahr'!D21&gt;0,IF('Personalkosten 1. Jahr'!D21&lt;=Hilfstabelle!$L$2=AND('Personalkosten 1. Jahr'!E21&gt;=Hilfstabelle!$L$2),'Personalkosten 1. Jahr'!M21/('Personalkosten 1. Jahr'!E21-'Personalkosten 1. Jahr'!D21+1),0),IF('Personalkosten 1. Jahr'!C21&gt;0,'Personalkosten 1. Jahr'!M21/12,0))</f>
        <v>0</v>
      </c>
      <c r="M12" s="830">
        <f>IF('Personalkosten 1. Jahr'!D21&gt;0,IF('Personalkosten 1. Jahr'!D21&lt;=Hilfstabelle!$M$2=AND('Personalkosten 1. Jahr'!E21&gt;=Hilfstabelle!$M$2),'Personalkosten 1. Jahr'!M21/('Personalkosten 1. Jahr'!E21-'Personalkosten 1. Jahr'!D21+1),0),IF('Personalkosten 1. Jahr'!C21&gt;0,'Personalkosten 1. Jahr'!M21/12,0))</f>
        <v>0</v>
      </c>
      <c r="N12" s="820">
        <f t="shared" si="0"/>
        <v>0</v>
      </c>
      <c r="O12" s="821"/>
    </row>
    <row r="13" spans="1:15" ht="12.75">
      <c r="A13" s="818">
        <v>11</v>
      </c>
      <c r="B13" s="830">
        <f>IF('Personalkosten 1. Jahr'!D22&gt;0,IF('Personalkosten 1. Jahr'!D22&lt;=Hilfstabelle!$B$2=AND('Personalkosten 1. Jahr'!E22&gt;=Hilfstabelle!$B$2),'Personalkosten 1. Jahr'!M22/('Personalkosten 1. Jahr'!E22-'Personalkosten 1. Jahr'!D22+1),0),IF('Personalkosten 1. Jahr'!C22&gt;0,'Personalkosten 1. Jahr'!M22/12,0))</f>
        <v>0</v>
      </c>
      <c r="C13" s="830">
        <f>IF('Personalkosten 1. Jahr'!D22&gt;0,IF('Personalkosten 1. Jahr'!D22&lt;=Hilfstabelle!$C$2=AND('Personalkosten 1. Jahr'!E22&gt;=Hilfstabelle!$C$2),'Personalkosten 1. Jahr'!M22/('Personalkosten 1. Jahr'!E22-'Personalkosten 1. Jahr'!D22+1),0),IF('Personalkosten 1. Jahr'!C22&gt;0,'Personalkosten 1. Jahr'!M22/12,0))</f>
        <v>0</v>
      </c>
      <c r="D13" s="830">
        <f>IF('Personalkosten 1. Jahr'!D22&gt;0,IF('Personalkosten 1. Jahr'!D22&lt;=Hilfstabelle!$D$2=AND('Personalkosten 1. Jahr'!E22&gt;=Hilfstabelle!$D$2),'Personalkosten 1. Jahr'!M22/('Personalkosten 1. Jahr'!E22-'Personalkosten 1. Jahr'!D22+1),0),IF('Personalkosten 1. Jahr'!C22&gt;0,'Personalkosten 1. Jahr'!M22/12,0))</f>
        <v>0</v>
      </c>
      <c r="E13" s="830">
        <f>IF('Personalkosten 1. Jahr'!D22&gt;0,IF('Personalkosten 1. Jahr'!D22&lt;=Hilfstabelle!$E$2=AND('Personalkosten 1. Jahr'!E22&gt;=Hilfstabelle!$E$2),'Personalkosten 1. Jahr'!M22/('Personalkosten 1. Jahr'!E22-'Personalkosten 1. Jahr'!D22+1),0),IF('Personalkosten 1. Jahr'!C22&gt;0,'Personalkosten 1. Jahr'!M22/12,0))</f>
        <v>0</v>
      </c>
      <c r="F13" s="830">
        <f>IF('Personalkosten 1. Jahr'!D22&gt;0,IF('Personalkosten 1. Jahr'!D22&lt;=Hilfstabelle!$F$2=AND('Personalkosten 1. Jahr'!E22&gt;=Hilfstabelle!$F$2),'Personalkosten 1. Jahr'!M22/('Personalkosten 1. Jahr'!E22-'Personalkosten 1. Jahr'!D22+1),0),IF('Personalkosten 1. Jahr'!C22&gt;0,'Personalkosten 1. Jahr'!M22/12,0))</f>
        <v>0</v>
      </c>
      <c r="G13" s="830">
        <f>IF('Personalkosten 1. Jahr'!D22&gt;0,IF('Personalkosten 1. Jahr'!D22&lt;=Hilfstabelle!$G$2=AND('Personalkosten 1. Jahr'!E22&gt;=Hilfstabelle!$G$2),'Personalkosten 1. Jahr'!M22/('Personalkosten 1. Jahr'!E22-'Personalkosten 1. Jahr'!D22+1),0),IF('Personalkosten 1. Jahr'!C22&gt;0,'Personalkosten 1. Jahr'!M22/12,0))</f>
        <v>0</v>
      </c>
      <c r="H13" s="830">
        <f>IF('Personalkosten 1. Jahr'!D22&gt;0,IF('Personalkosten 1. Jahr'!D22&lt;=Hilfstabelle!$H$2=AND('Personalkosten 1. Jahr'!E22&gt;=Hilfstabelle!$H$2),'Personalkosten 1. Jahr'!M22/('Personalkosten 1. Jahr'!E22-'Personalkosten 1. Jahr'!D22+1),0),IF('Personalkosten 1. Jahr'!C22&gt;0,'Personalkosten 1. Jahr'!M22/12,0))</f>
        <v>0</v>
      </c>
      <c r="I13" s="830">
        <f>IF('Personalkosten 1. Jahr'!D22&gt;0,IF('Personalkosten 1. Jahr'!D22&lt;=Hilfstabelle!$I$2=AND('Personalkosten 1. Jahr'!E22&gt;=Hilfstabelle!$I$2),'Personalkosten 1. Jahr'!M22/('Personalkosten 1. Jahr'!E22-'Personalkosten 1. Jahr'!D22+1),0),IF('Personalkosten 1. Jahr'!C22&gt;0,'Personalkosten 1. Jahr'!M22/12,0))</f>
        <v>0</v>
      </c>
      <c r="J13" s="830">
        <f>IF('Personalkosten 1. Jahr'!D22&gt;0,IF('Personalkosten 1. Jahr'!D22&lt;=Hilfstabelle!$J$2=AND('Personalkosten 1. Jahr'!E22&gt;=Hilfstabelle!$J$2),'Personalkosten 1. Jahr'!M22/('Personalkosten 1. Jahr'!E22-'Personalkosten 1. Jahr'!D22+1),0),IF('Personalkosten 1. Jahr'!C22&gt;0,'Personalkosten 1. Jahr'!M22/12,0))</f>
        <v>0</v>
      </c>
      <c r="K13" s="830">
        <f>IF('Personalkosten 1. Jahr'!D22&gt;0,IF('Personalkosten 1. Jahr'!D22&lt;=Hilfstabelle!$K$2=AND('Personalkosten 1. Jahr'!E22&gt;=Hilfstabelle!$K$2),'Personalkosten 1. Jahr'!M22/('Personalkosten 1. Jahr'!E22-'Personalkosten 1. Jahr'!D22+1),0),IF('Personalkosten 1. Jahr'!C22&gt;0,'Personalkosten 1. Jahr'!M22/12,0))</f>
        <v>0</v>
      </c>
      <c r="L13" s="830">
        <f>IF('Personalkosten 1. Jahr'!D22&gt;0,IF('Personalkosten 1. Jahr'!D22&lt;=Hilfstabelle!$L$2=AND('Personalkosten 1. Jahr'!E22&gt;=Hilfstabelle!$L$2),'Personalkosten 1. Jahr'!M22/('Personalkosten 1. Jahr'!E22-'Personalkosten 1. Jahr'!D22+1),0),IF('Personalkosten 1. Jahr'!C22&gt;0,'Personalkosten 1. Jahr'!M22/12,0))</f>
        <v>0</v>
      </c>
      <c r="M13" s="830">
        <f>IF('Personalkosten 1. Jahr'!D22&gt;0,IF('Personalkosten 1. Jahr'!D22&lt;=Hilfstabelle!$M$2=AND('Personalkosten 1. Jahr'!E22&gt;=Hilfstabelle!$M$2),'Personalkosten 1. Jahr'!M22/('Personalkosten 1. Jahr'!E22-'Personalkosten 1. Jahr'!D22+1),0),IF('Personalkosten 1. Jahr'!C22&gt;0,'Personalkosten 1. Jahr'!M22/12,0))</f>
        <v>0</v>
      </c>
      <c r="N13" s="820">
        <f t="shared" si="0"/>
        <v>0</v>
      </c>
      <c r="O13" s="821"/>
    </row>
    <row r="14" spans="1:15" ht="12.75">
      <c r="A14" s="832">
        <v>12</v>
      </c>
      <c r="B14" s="830">
        <f>IF('Personalkosten 1. Jahr'!D23&gt;0,IF('Personalkosten 1. Jahr'!D23&lt;=Hilfstabelle!$B$2=AND('Personalkosten 1. Jahr'!E23&gt;=Hilfstabelle!$B$2),'Personalkosten 1. Jahr'!M23/('Personalkosten 1. Jahr'!E23-'Personalkosten 1. Jahr'!D23+1),0),IF('Personalkosten 1. Jahr'!C23&gt;0,'Personalkosten 1. Jahr'!M23/12,0))</f>
        <v>0</v>
      </c>
      <c r="C14" s="830">
        <f>IF('Personalkosten 1. Jahr'!D23&gt;0,IF('Personalkosten 1. Jahr'!D23&lt;=Hilfstabelle!$C$2=AND('Personalkosten 1. Jahr'!E23&gt;=Hilfstabelle!$C$2),'Personalkosten 1. Jahr'!M23/('Personalkosten 1. Jahr'!E23-'Personalkosten 1. Jahr'!D23+1),0),IF('Personalkosten 1. Jahr'!C23&gt;0,'Personalkosten 1. Jahr'!M23/12,0))</f>
        <v>0</v>
      </c>
      <c r="D14" s="830">
        <f>IF('Personalkosten 1. Jahr'!D23&gt;0,IF('Personalkosten 1. Jahr'!D23&lt;=Hilfstabelle!$D$2=AND('Personalkosten 1. Jahr'!E23&gt;=Hilfstabelle!$D$2),'Personalkosten 1. Jahr'!M23/('Personalkosten 1. Jahr'!E23-'Personalkosten 1. Jahr'!D23+1),0),IF('Personalkosten 1. Jahr'!C23&gt;0,'Personalkosten 1. Jahr'!M23/12,0))</f>
        <v>0</v>
      </c>
      <c r="E14" s="830">
        <f>IF('Personalkosten 1. Jahr'!D23&gt;0,IF('Personalkosten 1. Jahr'!D23&lt;=Hilfstabelle!$E$2=AND('Personalkosten 1. Jahr'!E23&gt;=Hilfstabelle!$E$2),'Personalkosten 1. Jahr'!M23/('Personalkosten 1. Jahr'!E23-'Personalkosten 1. Jahr'!D23+1),0),IF('Personalkosten 1. Jahr'!C23&gt;0,'Personalkosten 1. Jahr'!M23/12,0))</f>
        <v>0</v>
      </c>
      <c r="F14" s="830">
        <f>IF('Personalkosten 1. Jahr'!D23&gt;0,IF('Personalkosten 1. Jahr'!D23&lt;=Hilfstabelle!$F$2=AND('Personalkosten 1. Jahr'!E23&gt;=Hilfstabelle!$F$2),'Personalkosten 1. Jahr'!M23/('Personalkosten 1. Jahr'!E23-'Personalkosten 1. Jahr'!D23+1),0),IF('Personalkosten 1. Jahr'!C23&gt;0,'Personalkosten 1. Jahr'!M23/12,0))</f>
        <v>0</v>
      </c>
      <c r="G14" s="830">
        <f>IF('Personalkosten 1. Jahr'!D23&gt;0,IF('Personalkosten 1. Jahr'!D23&lt;=Hilfstabelle!$G$2=AND('Personalkosten 1. Jahr'!E23&gt;=Hilfstabelle!$G$2),'Personalkosten 1. Jahr'!M23/('Personalkosten 1. Jahr'!E23-'Personalkosten 1. Jahr'!D23+1),0),IF('Personalkosten 1. Jahr'!C23&gt;0,'Personalkosten 1. Jahr'!M23/12,0))</f>
        <v>0</v>
      </c>
      <c r="H14" s="830">
        <f>IF('Personalkosten 1. Jahr'!D23&gt;0,IF('Personalkosten 1. Jahr'!D23&lt;=Hilfstabelle!$H$2=AND('Personalkosten 1. Jahr'!E23&gt;=Hilfstabelle!$H$2),'Personalkosten 1. Jahr'!M23/('Personalkosten 1. Jahr'!E23-'Personalkosten 1. Jahr'!D23+1),0),IF('Personalkosten 1. Jahr'!C23&gt;0,'Personalkosten 1. Jahr'!M23/12,0))</f>
        <v>0</v>
      </c>
      <c r="I14" s="830">
        <f>IF('Personalkosten 1. Jahr'!D23&gt;0,IF('Personalkosten 1. Jahr'!D23&lt;=Hilfstabelle!$I$2=AND('Personalkosten 1. Jahr'!E23&gt;=Hilfstabelle!$I$2),'Personalkosten 1. Jahr'!M23/('Personalkosten 1. Jahr'!E23-'Personalkosten 1. Jahr'!D23+1),0),IF('Personalkosten 1. Jahr'!C23&gt;0,'Personalkosten 1. Jahr'!M23/12,0))</f>
        <v>0</v>
      </c>
      <c r="J14" s="830">
        <f>IF('Personalkosten 1. Jahr'!D23&gt;0,IF('Personalkosten 1. Jahr'!D23&lt;=Hilfstabelle!$J$2=AND('Personalkosten 1. Jahr'!E23&gt;=Hilfstabelle!$J$2),'Personalkosten 1. Jahr'!M23/('Personalkosten 1. Jahr'!E23-'Personalkosten 1. Jahr'!D23+1),0),IF('Personalkosten 1. Jahr'!C23&gt;0,'Personalkosten 1. Jahr'!M23/12,0))</f>
        <v>0</v>
      </c>
      <c r="K14" s="830">
        <f>IF('Personalkosten 1. Jahr'!D23&gt;0,IF('Personalkosten 1. Jahr'!D23&lt;=Hilfstabelle!$K$2=AND('Personalkosten 1. Jahr'!E23&gt;=Hilfstabelle!$K$2),'Personalkosten 1. Jahr'!M23/('Personalkosten 1. Jahr'!E23-'Personalkosten 1. Jahr'!D23+1),0),IF('Personalkosten 1. Jahr'!C23&gt;0,'Personalkosten 1. Jahr'!M23/12,0))</f>
        <v>0</v>
      </c>
      <c r="L14" s="830">
        <f>IF('Personalkosten 1. Jahr'!D23&gt;0,IF('Personalkosten 1. Jahr'!D23&lt;=Hilfstabelle!$L$2=AND('Personalkosten 1. Jahr'!E23&gt;=Hilfstabelle!$L$2),'Personalkosten 1. Jahr'!M23/('Personalkosten 1. Jahr'!E23-'Personalkosten 1. Jahr'!D23+1),0),IF('Personalkosten 1. Jahr'!C23&gt;0,'Personalkosten 1. Jahr'!M23/12,0))</f>
        <v>0</v>
      </c>
      <c r="M14" s="830">
        <f>IF('Personalkosten 1. Jahr'!D23&gt;0,IF('Personalkosten 1. Jahr'!D23&lt;=Hilfstabelle!$M$2=AND('Personalkosten 1. Jahr'!E23&gt;=Hilfstabelle!$M$2),'Personalkosten 1. Jahr'!M23/('Personalkosten 1. Jahr'!E23-'Personalkosten 1. Jahr'!D23+1),0),IF('Personalkosten 1. Jahr'!C23&gt;0,'Personalkosten 1. Jahr'!M23/12,0))</f>
        <v>0</v>
      </c>
      <c r="N14" s="820">
        <f t="shared" si="0"/>
        <v>0</v>
      </c>
      <c r="O14" s="821"/>
    </row>
    <row r="15" spans="1:15" ht="12.75">
      <c r="A15" s="818" t="s">
        <v>394</v>
      </c>
      <c r="B15" s="819" t="e">
        <f>('Personalkosten 1. Jahr'!$M$25+'Personalkosten 1. Jahr'!$M$26)*Hilfstabelle!B16/'Personalkosten 1. Jahr'!$M$24</f>
        <v>#DIV/0!</v>
      </c>
      <c r="C15" s="819" t="e">
        <f>('Personalkosten 1. Jahr'!$M$25+'Personalkosten 1. Jahr'!$M$26)*Hilfstabelle!C16/'Personalkosten 1. Jahr'!$M$24</f>
        <v>#DIV/0!</v>
      </c>
      <c r="D15" s="819" t="e">
        <f>('Personalkosten 1. Jahr'!$M$25+'Personalkosten 1. Jahr'!$M$26)*Hilfstabelle!D16/'Personalkosten 1. Jahr'!$M$24</f>
        <v>#DIV/0!</v>
      </c>
      <c r="E15" s="819" t="e">
        <f>('Personalkosten 1. Jahr'!$M$25+'Personalkosten 1. Jahr'!$M$26)*Hilfstabelle!E16/'Personalkosten 1. Jahr'!$M$24</f>
        <v>#DIV/0!</v>
      </c>
      <c r="F15" s="819" t="e">
        <f>('Personalkosten 1. Jahr'!$M$25+'Personalkosten 1. Jahr'!$M$26)*Hilfstabelle!F16/'Personalkosten 1. Jahr'!$M$24</f>
        <v>#DIV/0!</v>
      </c>
      <c r="G15" s="819" t="e">
        <f>('Personalkosten 1. Jahr'!$M$25+'Personalkosten 1. Jahr'!$M$26)*Hilfstabelle!G16/'Personalkosten 1. Jahr'!$M$24</f>
        <v>#DIV/0!</v>
      </c>
      <c r="H15" s="819" t="e">
        <f>('Personalkosten 1. Jahr'!$M$25+'Personalkosten 1. Jahr'!$M$26)*Hilfstabelle!H16/'Personalkosten 1. Jahr'!$M$24</f>
        <v>#DIV/0!</v>
      </c>
      <c r="I15" s="819" t="e">
        <f>('Personalkosten 1. Jahr'!$M$25+'Personalkosten 1. Jahr'!$M$26)*Hilfstabelle!I16/'Personalkosten 1. Jahr'!$M$24</f>
        <v>#DIV/0!</v>
      </c>
      <c r="J15" s="819" t="e">
        <f>('Personalkosten 1. Jahr'!$M$25+'Personalkosten 1. Jahr'!$M$26)*Hilfstabelle!J16/'Personalkosten 1. Jahr'!$M$24</f>
        <v>#DIV/0!</v>
      </c>
      <c r="K15" s="819" t="e">
        <f>('Personalkosten 1. Jahr'!$M$25+'Personalkosten 1. Jahr'!$M$26)*Hilfstabelle!K16/'Personalkosten 1. Jahr'!$M$24</f>
        <v>#DIV/0!</v>
      </c>
      <c r="L15" s="819" t="e">
        <f>('Personalkosten 1. Jahr'!$M$25+'Personalkosten 1. Jahr'!$M$26)*Hilfstabelle!L16/'Personalkosten 1. Jahr'!$M$24</f>
        <v>#DIV/0!</v>
      </c>
      <c r="M15" s="819" t="e">
        <f>('Personalkosten 1. Jahr'!$M$25+'Personalkosten 1. Jahr'!$M$26)*Hilfstabelle!M16/'Personalkosten 1. Jahr'!$M$24</f>
        <v>#DIV/0!</v>
      </c>
      <c r="N15" s="820" t="e">
        <f t="shared" si="0"/>
        <v>#DIV/0!</v>
      </c>
      <c r="O15" s="821"/>
    </row>
    <row r="16" spans="1:15" ht="12.75">
      <c r="A16" s="832" t="s">
        <v>10</v>
      </c>
      <c r="B16" s="819">
        <f aca="true" t="shared" si="2" ref="B16:M16">SUM(B3:B14)</f>
        <v>0</v>
      </c>
      <c r="C16" s="819">
        <f t="shared" si="2"/>
        <v>0</v>
      </c>
      <c r="D16" s="819">
        <f t="shared" si="2"/>
        <v>0</v>
      </c>
      <c r="E16" s="819">
        <f t="shared" si="2"/>
        <v>0</v>
      </c>
      <c r="F16" s="819">
        <f t="shared" si="2"/>
        <v>0</v>
      </c>
      <c r="G16" s="819">
        <f t="shared" si="2"/>
        <v>0</v>
      </c>
      <c r="H16" s="819">
        <f t="shared" si="2"/>
        <v>0</v>
      </c>
      <c r="I16" s="819">
        <f t="shared" si="2"/>
        <v>0</v>
      </c>
      <c r="J16" s="819">
        <f t="shared" si="2"/>
        <v>0</v>
      </c>
      <c r="K16" s="819">
        <f t="shared" si="2"/>
        <v>0</v>
      </c>
      <c r="L16" s="819">
        <f t="shared" si="2"/>
        <v>0</v>
      </c>
      <c r="M16" s="819">
        <f t="shared" si="2"/>
        <v>0</v>
      </c>
      <c r="N16" s="820">
        <f t="shared" si="0"/>
        <v>0</v>
      </c>
      <c r="O16" s="821"/>
    </row>
    <row r="17" spans="1:15" ht="12.75">
      <c r="A17" s="832" t="s">
        <v>10</v>
      </c>
      <c r="B17" s="819">
        <f aca="true" t="shared" si="3" ref="B17:M17">IF(B16&gt;0,B15+B16,B16)</f>
        <v>0</v>
      </c>
      <c r="C17" s="819">
        <f t="shared" si="3"/>
        <v>0</v>
      </c>
      <c r="D17" s="819">
        <f t="shared" si="3"/>
        <v>0</v>
      </c>
      <c r="E17" s="819">
        <f t="shared" si="3"/>
        <v>0</v>
      </c>
      <c r="F17" s="819">
        <f t="shared" si="3"/>
        <v>0</v>
      </c>
      <c r="G17" s="819">
        <f t="shared" si="3"/>
        <v>0</v>
      </c>
      <c r="H17" s="819">
        <f t="shared" si="3"/>
        <v>0</v>
      </c>
      <c r="I17" s="819">
        <f t="shared" si="3"/>
        <v>0</v>
      </c>
      <c r="J17" s="819">
        <f t="shared" si="3"/>
        <v>0</v>
      </c>
      <c r="K17" s="819">
        <f t="shared" si="3"/>
        <v>0</v>
      </c>
      <c r="L17" s="819">
        <f t="shared" si="3"/>
        <v>0</v>
      </c>
      <c r="M17" s="819">
        <f t="shared" si="3"/>
        <v>0</v>
      </c>
      <c r="N17" s="820">
        <f t="shared" si="0"/>
        <v>0</v>
      </c>
      <c r="O17" s="821"/>
    </row>
    <row r="18" spans="1:15" ht="12.75">
      <c r="A18" s="818"/>
      <c r="B18" s="819"/>
      <c r="C18" s="819"/>
      <c r="D18" s="819"/>
      <c r="E18" s="819"/>
      <c r="F18" s="819"/>
      <c r="G18" s="819"/>
      <c r="H18" s="819"/>
      <c r="I18" s="819"/>
      <c r="J18" s="819"/>
      <c r="K18" s="819"/>
      <c r="L18" s="819"/>
      <c r="M18" s="819"/>
      <c r="N18" s="833"/>
      <c r="O18" s="821"/>
    </row>
    <row r="19" spans="1:15" ht="12.75">
      <c r="A19" s="818"/>
      <c r="B19" s="830"/>
      <c r="C19" s="819"/>
      <c r="D19" s="819"/>
      <c r="E19" s="819"/>
      <c r="F19" s="819"/>
      <c r="G19" s="819"/>
      <c r="H19" s="819"/>
      <c r="I19" s="819"/>
      <c r="J19" s="819"/>
      <c r="K19" s="819"/>
      <c r="L19" s="819"/>
      <c r="M19" s="819"/>
      <c r="N19" s="819"/>
      <c r="O19" s="821"/>
    </row>
    <row r="20" spans="1:15" ht="12.75">
      <c r="A20" s="818"/>
      <c r="B20" s="819"/>
      <c r="C20" s="819"/>
      <c r="D20" s="819"/>
      <c r="E20" s="819"/>
      <c r="F20" s="819"/>
      <c r="G20" s="819"/>
      <c r="H20" s="819"/>
      <c r="I20" s="819"/>
      <c r="J20" s="819"/>
      <c r="K20" s="819"/>
      <c r="L20" s="819"/>
      <c r="M20" s="819"/>
      <c r="N20" s="819"/>
      <c r="O20" s="821"/>
    </row>
    <row r="21" spans="1:15" ht="12.75">
      <c r="A21" s="818"/>
      <c r="B21" s="819"/>
      <c r="C21" s="819"/>
      <c r="D21" s="819"/>
      <c r="E21" s="819"/>
      <c r="F21" s="819"/>
      <c r="G21" s="819"/>
      <c r="H21" s="819"/>
      <c r="I21" s="819"/>
      <c r="J21" s="819"/>
      <c r="K21" s="819"/>
      <c r="L21" s="819"/>
      <c r="M21" s="819"/>
      <c r="N21" s="819"/>
      <c r="O21" s="821"/>
    </row>
    <row r="22" spans="1:15" ht="12.75">
      <c r="A22" s="818"/>
      <c r="B22" s="819"/>
      <c r="C22" s="819"/>
      <c r="D22" s="819"/>
      <c r="E22" s="819"/>
      <c r="F22" s="819"/>
      <c r="G22" s="819"/>
      <c r="H22" s="819"/>
      <c r="I22" s="819"/>
      <c r="J22" s="819"/>
      <c r="K22" s="819"/>
      <c r="L22" s="819"/>
      <c r="M22" s="819"/>
      <c r="N22" s="819"/>
      <c r="O22" s="821"/>
    </row>
    <row r="23" spans="1:15" ht="12.75">
      <c r="A23" s="818" t="s">
        <v>392</v>
      </c>
      <c r="B23" s="819">
        <v>1</v>
      </c>
      <c r="C23" s="819">
        <v>2</v>
      </c>
      <c r="D23" s="819">
        <v>3</v>
      </c>
      <c r="E23" s="819">
        <v>4</v>
      </c>
      <c r="F23" s="819">
        <v>5</v>
      </c>
      <c r="G23" s="819">
        <v>6</v>
      </c>
      <c r="H23" s="819">
        <v>7</v>
      </c>
      <c r="I23" s="819">
        <v>8</v>
      </c>
      <c r="J23" s="819">
        <v>9</v>
      </c>
      <c r="K23" s="819">
        <v>10</v>
      </c>
      <c r="L23" s="819">
        <v>11</v>
      </c>
      <c r="M23" s="819">
        <v>12</v>
      </c>
      <c r="N23" s="844" t="s">
        <v>10</v>
      </c>
      <c r="O23" s="821"/>
    </row>
    <row r="24" spans="1:15" ht="12.75">
      <c r="A24" s="818">
        <v>1</v>
      </c>
      <c r="B24" s="830">
        <f>IF('Personalkosten 2. Jahr'!$D12&gt;0,IF('Personalkosten 2. Jahr'!$D12&lt;=Hilfstabelle!B$2=AND('Personalkosten 2. Jahr'!$E12&gt;=Hilfstabelle!B$2),'Personalkosten 2. Jahr'!$M12/('Personalkosten 2. Jahr'!$E12-'Personalkosten 2. Jahr'!$D12+1),0),IF('Personalkosten 2. Jahr'!$C12&gt;0,'Personalkosten 2. Jahr'!$M12/12,0))</f>
        <v>0</v>
      </c>
      <c r="C24" s="830">
        <f>IF('Personalkosten 2. Jahr'!$D12&gt;0,IF('Personalkosten 2. Jahr'!$D12&lt;=Hilfstabelle!C$2=AND('Personalkosten 2. Jahr'!$E12&gt;=Hilfstabelle!C$2),'Personalkosten 2. Jahr'!$M12/('Personalkosten 2. Jahr'!$E12-'Personalkosten 2. Jahr'!$D12+1),0),IF('Personalkosten 2. Jahr'!$C12&gt;0,'Personalkosten 2. Jahr'!$M12/12,0))</f>
        <v>0</v>
      </c>
      <c r="D24" s="830">
        <f>IF('Personalkosten 2. Jahr'!$D12&gt;0,IF('Personalkosten 2. Jahr'!$D12&lt;=Hilfstabelle!D$2=AND('Personalkosten 2. Jahr'!$E12&gt;=Hilfstabelle!D$2),'Personalkosten 2. Jahr'!$M12/('Personalkosten 2. Jahr'!$E12-'Personalkosten 2. Jahr'!$D12+1),0),IF('Personalkosten 2. Jahr'!$C12&gt;0,'Personalkosten 2. Jahr'!$M12/12,0))</f>
        <v>0</v>
      </c>
      <c r="E24" s="830">
        <f>IF('Personalkosten 2. Jahr'!$D12&gt;0,IF('Personalkosten 2. Jahr'!$D12&lt;=Hilfstabelle!E$2=AND('Personalkosten 2. Jahr'!$E12&gt;=Hilfstabelle!E$2),'Personalkosten 2. Jahr'!$M12/('Personalkosten 2. Jahr'!$E12-'Personalkosten 2. Jahr'!$D12+1),0),IF('Personalkosten 2. Jahr'!$C12&gt;0,'Personalkosten 2. Jahr'!$M12/12,0))</f>
        <v>0</v>
      </c>
      <c r="F24" s="830">
        <f>IF('Personalkosten 2. Jahr'!$D12&gt;0,IF('Personalkosten 2. Jahr'!$D12&lt;=Hilfstabelle!F$2=AND('Personalkosten 2. Jahr'!$E12&gt;=Hilfstabelle!F$2),'Personalkosten 2. Jahr'!$M12/('Personalkosten 2. Jahr'!$E12-'Personalkosten 2. Jahr'!$D12+1),0),IF('Personalkosten 2. Jahr'!$C12&gt;0,'Personalkosten 2. Jahr'!$M12/12,0))</f>
        <v>0</v>
      </c>
      <c r="G24" s="830">
        <f>IF('Personalkosten 2. Jahr'!$D12&gt;0,IF('Personalkosten 2. Jahr'!$D12&lt;=Hilfstabelle!G$2=AND('Personalkosten 2. Jahr'!$E12&gt;=Hilfstabelle!G$2),'Personalkosten 2. Jahr'!$M12/('Personalkosten 2. Jahr'!$E12-'Personalkosten 2. Jahr'!$D12+1),0),IF('Personalkosten 2. Jahr'!$C12&gt;0,'Personalkosten 2. Jahr'!$M12/12,0))</f>
        <v>0</v>
      </c>
      <c r="H24" s="830">
        <f>IF('Personalkosten 2. Jahr'!$D12&gt;0,IF('Personalkosten 2. Jahr'!$D12&lt;=Hilfstabelle!H$2=AND('Personalkosten 2. Jahr'!$E12&gt;=Hilfstabelle!H$2),'Personalkosten 2. Jahr'!$M12/('Personalkosten 2. Jahr'!$E12-'Personalkosten 2. Jahr'!$D12+1),0),IF('Personalkosten 2. Jahr'!$C12&gt;0,'Personalkosten 2. Jahr'!$M12/12,0))</f>
        <v>0</v>
      </c>
      <c r="I24" s="830">
        <f>IF('Personalkosten 2. Jahr'!$D12&gt;0,IF('Personalkosten 2. Jahr'!$D12&lt;=Hilfstabelle!I$2=AND('Personalkosten 2. Jahr'!$E12&gt;=Hilfstabelle!I$2),'Personalkosten 2. Jahr'!$M12/('Personalkosten 2. Jahr'!$E12-'Personalkosten 2. Jahr'!$D12+1),0),IF('Personalkosten 2. Jahr'!$C12&gt;0,'Personalkosten 2. Jahr'!$M12/12,0))</f>
        <v>0</v>
      </c>
      <c r="J24" s="830">
        <f>IF('Personalkosten 2. Jahr'!$D12&gt;0,IF('Personalkosten 2. Jahr'!$D12&lt;=Hilfstabelle!J$2=AND('Personalkosten 2. Jahr'!$E12&gt;=Hilfstabelle!J$2),'Personalkosten 2. Jahr'!$M12/('Personalkosten 2. Jahr'!$E12-'Personalkosten 2. Jahr'!$D12+1),0),IF('Personalkosten 2. Jahr'!$C12&gt;0,'Personalkosten 2. Jahr'!$M12/12,0))</f>
        <v>0</v>
      </c>
      <c r="K24" s="830">
        <f>IF('Personalkosten 2. Jahr'!$D12&gt;0,IF('Personalkosten 2. Jahr'!$D12&lt;=Hilfstabelle!K$2=AND('Personalkosten 2. Jahr'!$E12&gt;=Hilfstabelle!K$2),'Personalkosten 2. Jahr'!$M12/('Personalkosten 2. Jahr'!$E12-'Personalkosten 2. Jahr'!$D12+1),0),IF('Personalkosten 2. Jahr'!$C12&gt;0,'Personalkosten 2. Jahr'!$M12/12,0))</f>
        <v>0</v>
      </c>
      <c r="L24" s="830">
        <f>IF('Personalkosten 2. Jahr'!$D12&gt;0,IF('Personalkosten 2. Jahr'!$D12&lt;=Hilfstabelle!L$2=AND('Personalkosten 2. Jahr'!$E12&gt;=Hilfstabelle!L$2),'Personalkosten 2. Jahr'!$M12/('Personalkosten 2. Jahr'!$E12-'Personalkosten 2. Jahr'!$D12+1),0),IF('Personalkosten 2. Jahr'!$C12&gt;0,'Personalkosten 2. Jahr'!$M12/12,0))</f>
        <v>0</v>
      </c>
      <c r="M24" s="830">
        <f>IF('Personalkosten 2. Jahr'!$D12&gt;0,IF('Personalkosten 2. Jahr'!$D12&lt;=Hilfstabelle!M$2=AND('Personalkosten 2. Jahr'!$E12&gt;=Hilfstabelle!M$2),'Personalkosten 2. Jahr'!$M12/('Personalkosten 2. Jahr'!$E12-'Personalkosten 2. Jahr'!$D12+1),0),IF('Personalkosten 2. Jahr'!$C12&gt;0,'Personalkosten 2. Jahr'!$M12/12,0))</f>
        <v>0</v>
      </c>
      <c r="N24" s="820">
        <f aca="true" t="shared" si="4" ref="N24:N38">SUM(B24:M24)</f>
        <v>0</v>
      </c>
      <c r="O24" s="821"/>
    </row>
    <row r="25" spans="1:15" ht="12.75">
      <c r="A25" s="818">
        <v>2</v>
      </c>
      <c r="B25" s="830">
        <f>IF('Personalkosten 2. Jahr'!$D13&gt;0,IF('Personalkosten 2. Jahr'!$D13&lt;=Hilfstabelle!B$2=AND('Personalkosten 2. Jahr'!$E13&gt;=Hilfstabelle!B$2),'Personalkosten 2. Jahr'!$M13/('Personalkosten 2. Jahr'!$E13-'Personalkosten 2. Jahr'!$D13+1),0),IF('Personalkosten 2. Jahr'!$C13&gt;0,'Personalkosten 2. Jahr'!$M13/12,0))</f>
        <v>0</v>
      </c>
      <c r="C25" s="830">
        <f>IF('Personalkosten 2. Jahr'!$D13&gt;0,IF('Personalkosten 2. Jahr'!$D13&lt;=Hilfstabelle!C$2=AND('Personalkosten 2. Jahr'!$E13&gt;=Hilfstabelle!C$2),'Personalkosten 2. Jahr'!$M13/('Personalkosten 2. Jahr'!$E13-'Personalkosten 2. Jahr'!$D13+1),0),IF('Personalkosten 2. Jahr'!$C13&gt;0,'Personalkosten 2. Jahr'!$M13/12,0))</f>
        <v>0</v>
      </c>
      <c r="D25" s="830">
        <f>IF('Personalkosten 2. Jahr'!$D13&gt;0,IF('Personalkosten 2. Jahr'!$D13&lt;=Hilfstabelle!D$2=AND('Personalkosten 2. Jahr'!$E13&gt;=Hilfstabelle!D$2),'Personalkosten 2. Jahr'!$M13/('Personalkosten 2. Jahr'!$E13-'Personalkosten 2. Jahr'!$D13+1),0),IF('Personalkosten 2. Jahr'!$C13&gt;0,'Personalkosten 2. Jahr'!$M13/12,0))</f>
        <v>0</v>
      </c>
      <c r="E25" s="830">
        <f>IF('Personalkosten 2. Jahr'!$D13&gt;0,IF('Personalkosten 2. Jahr'!$D13&lt;=Hilfstabelle!E$2=AND('Personalkosten 2. Jahr'!$E13&gt;=Hilfstabelle!E$2),'Personalkosten 2. Jahr'!$M13/('Personalkosten 2. Jahr'!$E13-'Personalkosten 2. Jahr'!$D13+1),0),IF('Personalkosten 2. Jahr'!$C13&gt;0,'Personalkosten 2. Jahr'!$M13/12,0))</f>
        <v>0</v>
      </c>
      <c r="F25" s="830">
        <f>IF('Personalkosten 2. Jahr'!$D13&gt;0,IF('Personalkosten 2. Jahr'!$D13&lt;=Hilfstabelle!F$2=AND('Personalkosten 2. Jahr'!$E13&gt;=Hilfstabelle!F$2),'Personalkosten 2. Jahr'!$M13/('Personalkosten 2. Jahr'!$E13-'Personalkosten 2. Jahr'!$D13+1),0),IF('Personalkosten 2. Jahr'!$C13&gt;0,'Personalkosten 2. Jahr'!$M13/12,0))</f>
        <v>0</v>
      </c>
      <c r="G25" s="830">
        <f>IF('Personalkosten 2. Jahr'!$D13&gt;0,IF('Personalkosten 2. Jahr'!$D13&lt;=Hilfstabelle!G$2=AND('Personalkosten 2. Jahr'!$E13&gt;=Hilfstabelle!G$2),'Personalkosten 2. Jahr'!$M13/('Personalkosten 2. Jahr'!$E13-'Personalkosten 2. Jahr'!$D13+1),0),IF('Personalkosten 2. Jahr'!$C13&gt;0,'Personalkosten 2. Jahr'!$M13/12,0))</f>
        <v>0</v>
      </c>
      <c r="H25" s="830">
        <f>IF('Personalkosten 2. Jahr'!$D13&gt;0,IF('Personalkosten 2. Jahr'!$D13&lt;=Hilfstabelle!H$2=AND('Personalkosten 2. Jahr'!$E13&gt;=Hilfstabelle!H$2),'Personalkosten 2. Jahr'!$M13/('Personalkosten 2. Jahr'!$E13-'Personalkosten 2. Jahr'!$D13+1),0),IF('Personalkosten 2. Jahr'!$C13&gt;0,'Personalkosten 2. Jahr'!$M13/12,0))</f>
        <v>0</v>
      </c>
      <c r="I25" s="830">
        <f>IF('Personalkosten 2. Jahr'!$D13&gt;0,IF('Personalkosten 2. Jahr'!$D13&lt;=Hilfstabelle!I$2=AND('Personalkosten 2. Jahr'!$E13&gt;=Hilfstabelle!I$2),'Personalkosten 2. Jahr'!$M13/('Personalkosten 2. Jahr'!$E13-'Personalkosten 2. Jahr'!$D13+1),0),IF('Personalkosten 2. Jahr'!$C13&gt;0,'Personalkosten 2. Jahr'!$M13/12,0))</f>
        <v>0</v>
      </c>
      <c r="J25" s="830">
        <f>IF('Personalkosten 2. Jahr'!$D13&gt;0,IF('Personalkosten 2. Jahr'!$D13&lt;=Hilfstabelle!J$2=AND('Personalkosten 2. Jahr'!$E13&gt;=Hilfstabelle!J$2),'Personalkosten 2. Jahr'!$M13/('Personalkosten 2. Jahr'!$E13-'Personalkosten 2. Jahr'!$D13+1),0),IF('Personalkosten 2. Jahr'!$C13&gt;0,'Personalkosten 2. Jahr'!$M13/12,0))</f>
        <v>0</v>
      </c>
      <c r="K25" s="830">
        <f>IF('Personalkosten 2. Jahr'!$D13&gt;0,IF('Personalkosten 2. Jahr'!$D13&lt;=Hilfstabelle!K$2=AND('Personalkosten 2. Jahr'!$E13&gt;=Hilfstabelle!K$2),'Personalkosten 2. Jahr'!$M13/('Personalkosten 2. Jahr'!$E13-'Personalkosten 2. Jahr'!$D13+1),0),IF('Personalkosten 2. Jahr'!$C13&gt;0,'Personalkosten 2. Jahr'!$M13/12,0))</f>
        <v>0</v>
      </c>
      <c r="L25" s="830">
        <f>IF('Personalkosten 2. Jahr'!$D13&gt;0,IF('Personalkosten 2. Jahr'!$D13&lt;=Hilfstabelle!L$2=AND('Personalkosten 2. Jahr'!$E13&gt;=Hilfstabelle!L$2),'Personalkosten 2. Jahr'!$M13/('Personalkosten 2. Jahr'!$E13-'Personalkosten 2. Jahr'!$D13+1),0),IF('Personalkosten 2. Jahr'!$C13&gt;0,'Personalkosten 2. Jahr'!$M13/12,0))</f>
        <v>0</v>
      </c>
      <c r="M25" s="830">
        <f>IF('Personalkosten 2. Jahr'!$D13&gt;0,IF('Personalkosten 2. Jahr'!$D13&lt;=Hilfstabelle!M$2=AND('Personalkosten 2. Jahr'!$E13&gt;=Hilfstabelle!M$2),'Personalkosten 2. Jahr'!$M13/('Personalkosten 2. Jahr'!$E13-'Personalkosten 2. Jahr'!$D13+1),0),IF('Personalkosten 2. Jahr'!$C13&gt;0,'Personalkosten 2. Jahr'!$M13/12,0))</f>
        <v>0</v>
      </c>
      <c r="N25" s="820">
        <f t="shared" si="4"/>
        <v>0</v>
      </c>
      <c r="O25" s="821"/>
    </row>
    <row r="26" spans="1:15" ht="12.75">
      <c r="A26" s="818">
        <v>3</v>
      </c>
      <c r="B26" s="830">
        <f>IF('Personalkosten 2. Jahr'!$D14&gt;0,IF('Personalkosten 2. Jahr'!$D14&lt;=Hilfstabelle!B$2=AND('Personalkosten 2. Jahr'!$E14&gt;=Hilfstabelle!B$2),'Personalkosten 2. Jahr'!$M14/('Personalkosten 2. Jahr'!$E14-'Personalkosten 2. Jahr'!$D14+1),0),IF('Personalkosten 2. Jahr'!$C14&gt;0,'Personalkosten 2. Jahr'!$M14/12,0))</f>
        <v>0</v>
      </c>
      <c r="C26" s="830">
        <f>IF('Personalkosten 2. Jahr'!$D14&gt;0,IF('Personalkosten 2. Jahr'!$D14&lt;=Hilfstabelle!C$2=AND('Personalkosten 2. Jahr'!$E14&gt;=Hilfstabelle!C$2),'Personalkosten 2. Jahr'!$M14/('Personalkosten 2. Jahr'!$E14-'Personalkosten 2. Jahr'!$D14+1),0),IF('Personalkosten 2. Jahr'!$C14&gt;0,'Personalkosten 2. Jahr'!$M14/12,0))</f>
        <v>0</v>
      </c>
      <c r="D26" s="830">
        <f>IF('Personalkosten 2. Jahr'!$D14&gt;0,IF('Personalkosten 2. Jahr'!$D14&lt;=Hilfstabelle!D$2=AND('Personalkosten 2. Jahr'!$E14&gt;=Hilfstabelle!D$2),'Personalkosten 2. Jahr'!$M14/('Personalkosten 2. Jahr'!$E14-'Personalkosten 2. Jahr'!$D14+1),0),IF('Personalkosten 2. Jahr'!$C14&gt;0,'Personalkosten 2. Jahr'!$M14/12,0))</f>
        <v>0</v>
      </c>
      <c r="E26" s="830">
        <f>IF('Personalkosten 2. Jahr'!$D14&gt;0,IF('Personalkosten 2. Jahr'!$D14&lt;=Hilfstabelle!E$2=AND('Personalkosten 2. Jahr'!$E14&gt;=Hilfstabelle!E$2),'Personalkosten 2. Jahr'!$M14/('Personalkosten 2. Jahr'!$E14-'Personalkosten 2. Jahr'!$D14+1),0),IF('Personalkosten 2. Jahr'!$C14&gt;0,'Personalkosten 2. Jahr'!$M14/12,0))</f>
        <v>0</v>
      </c>
      <c r="F26" s="830">
        <f>IF('Personalkosten 2. Jahr'!$D14&gt;0,IF('Personalkosten 2. Jahr'!$D14&lt;=Hilfstabelle!F$2=AND('Personalkosten 2. Jahr'!$E14&gt;=Hilfstabelle!F$2),'Personalkosten 2. Jahr'!$M14/('Personalkosten 2. Jahr'!$E14-'Personalkosten 2. Jahr'!$D14+1),0),IF('Personalkosten 2. Jahr'!$C14&gt;0,'Personalkosten 2. Jahr'!$M14/12,0))</f>
        <v>0</v>
      </c>
      <c r="G26" s="830">
        <f>IF('Personalkosten 2. Jahr'!$D14&gt;0,IF('Personalkosten 2. Jahr'!$D14&lt;=Hilfstabelle!G$2=AND('Personalkosten 2. Jahr'!$E14&gt;=Hilfstabelle!G$2),'Personalkosten 2. Jahr'!$M14/('Personalkosten 2. Jahr'!$E14-'Personalkosten 2. Jahr'!$D14+1),0),IF('Personalkosten 2. Jahr'!$C14&gt;0,'Personalkosten 2. Jahr'!$M14/12,0))</f>
        <v>0</v>
      </c>
      <c r="H26" s="830">
        <f>IF('Personalkosten 2. Jahr'!$D14&gt;0,IF('Personalkosten 2. Jahr'!$D14&lt;=Hilfstabelle!H$2=AND('Personalkosten 2. Jahr'!$E14&gt;=Hilfstabelle!H$2),'Personalkosten 2. Jahr'!$M14/('Personalkosten 2. Jahr'!$E14-'Personalkosten 2. Jahr'!$D14+1),0),IF('Personalkosten 2. Jahr'!$C14&gt;0,'Personalkosten 2. Jahr'!$M14/12,0))</f>
        <v>0</v>
      </c>
      <c r="I26" s="830">
        <f>IF('Personalkosten 2. Jahr'!$D14&gt;0,IF('Personalkosten 2. Jahr'!$D14&lt;=Hilfstabelle!I$2=AND('Personalkosten 2. Jahr'!$E14&gt;=Hilfstabelle!I$2),'Personalkosten 2. Jahr'!$M14/('Personalkosten 2. Jahr'!$E14-'Personalkosten 2. Jahr'!$D14+1),0),IF('Personalkosten 2. Jahr'!$C14&gt;0,'Personalkosten 2. Jahr'!$M14/12,0))</f>
        <v>0</v>
      </c>
      <c r="J26" s="830">
        <f>IF('Personalkosten 2. Jahr'!$D14&gt;0,IF('Personalkosten 2. Jahr'!$D14&lt;=Hilfstabelle!J$2=AND('Personalkosten 2. Jahr'!$E14&gt;=Hilfstabelle!J$2),'Personalkosten 2. Jahr'!$M14/('Personalkosten 2. Jahr'!$E14-'Personalkosten 2. Jahr'!$D14+1),0),IF('Personalkosten 2. Jahr'!$C14&gt;0,'Personalkosten 2. Jahr'!$M14/12,0))</f>
        <v>0</v>
      </c>
      <c r="K26" s="830">
        <f>IF('Personalkosten 2. Jahr'!$D14&gt;0,IF('Personalkosten 2. Jahr'!$D14&lt;=Hilfstabelle!K$2=AND('Personalkosten 2. Jahr'!$E14&gt;=Hilfstabelle!K$2),'Personalkosten 2. Jahr'!$M14/('Personalkosten 2. Jahr'!$E14-'Personalkosten 2. Jahr'!$D14+1),0),IF('Personalkosten 2. Jahr'!$C14&gt;0,'Personalkosten 2. Jahr'!$M14/12,0))</f>
        <v>0</v>
      </c>
      <c r="L26" s="830">
        <f>IF('Personalkosten 2. Jahr'!$D14&gt;0,IF('Personalkosten 2. Jahr'!$D14&lt;=Hilfstabelle!L$2=AND('Personalkosten 2. Jahr'!$E14&gt;=Hilfstabelle!L$2),'Personalkosten 2. Jahr'!$M14/('Personalkosten 2. Jahr'!$E14-'Personalkosten 2. Jahr'!$D14+1),0),IF('Personalkosten 2. Jahr'!$C14&gt;0,'Personalkosten 2. Jahr'!$M14/12,0))</f>
        <v>0</v>
      </c>
      <c r="M26" s="830">
        <f>IF('Personalkosten 2. Jahr'!$D14&gt;0,IF('Personalkosten 2. Jahr'!$D14&lt;=Hilfstabelle!M$2=AND('Personalkosten 2. Jahr'!$E14&gt;=Hilfstabelle!M$2),'Personalkosten 2. Jahr'!$M14/('Personalkosten 2. Jahr'!$E14-'Personalkosten 2. Jahr'!$D14+1),0),IF('Personalkosten 2. Jahr'!$C14&gt;0,'Personalkosten 2. Jahr'!$M14/12,0))</f>
        <v>0</v>
      </c>
      <c r="N26" s="820">
        <f t="shared" si="4"/>
        <v>0</v>
      </c>
      <c r="O26" s="821"/>
    </row>
    <row r="27" spans="1:15" ht="12.75">
      <c r="A27" s="818">
        <v>4</v>
      </c>
      <c r="B27" s="830">
        <f>IF('Personalkosten 2. Jahr'!$D15&gt;0,IF('Personalkosten 2. Jahr'!$D15&lt;=Hilfstabelle!B$2=AND('Personalkosten 2. Jahr'!$E15&gt;=Hilfstabelle!B$2),'Personalkosten 2. Jahr'!$M15/('Personalkosten 2. Jahr'!$E15-'Personalkosten 2. Jahr'!$D15+1),0),IF('Personalkosten 2. Jahr'!$C15&gt;0,'Personalkosten 2. Jahr'!$M15/12,0))</f>
        <v>0</v>
      </c>
      <c r="C27" s="830">
        <f>IF('Personalkosten 2. Jahr'!$D15&gt;0,IF('Personalkosten 2. Jahr'!$D15&lt;=Hilfstabelle!C$2=AND('Personalkosten 2. Jahr'!$E15&gt;=Hilfstabelle!C$2),'Personalkosten 2. Jahr'!$M15/('Personalkosten 2. Jahr'!$E15-'Personalkosten 2. Jahr'!$D15+1),0),IF('Personalkosten 2. Jahr'!$C15&gt;0,'Personalkosten 2. Jahr'!$M15/12,0))</f>
        <v>0</v>
      </c>
      <c r="D27" s="830">
        <f>IF('Personalkosten 2. Jahr'!$D15&gt;0,IF('Personalkosten 2. Jahr'!$D15&lt;=Hilfstabelle!D$2=AND('Personalkosten 2. Jahr'!$E15&gt;=Hilfstabelle!D$2),'Personalkosten 2. Jahr'!$M15/('Personalkosten 2. Jahr'!$E15-'Personalkosten 2. Jahr'!$D15+1),0),IF('Personalkosten 2. Jahr'!$C15&gt;0,'Personalkosten 2. Jahr'!$M15/12,0))</f>
        <v>0</v>
      </c>
      <c r="E27" s="830">
        <f>IF('Personalkosten 2. Jahr'!$D15&gt;0,IF('Personalkosten 2. Jahr'!$D15&lt;=Hilfstabelle!E$2=AND('Personalkosten 2. Jahr'!$E15&gt;=Hilfstabelle!E$2),'Personalkosten 2. Jahr'!$M15/('Personalkosten 2. Jahr'!$E15-'Personalkosten 2. Jahr'!$D15+1),0),IF('Personalkosten 2. Jahr'!$C15&gt;0,'Personalkosten 2. Jahr'!$M15/12,0))</f>
        <v>0</v>
      </c>
      <c r="F27" s="830">
        <f>IF('Personalkosten 2. Jahr'!$D15&gt;0,IF('Personalkosten 2. Jahr'!$D15&lt;=Hilfstabelle!F$2=AND('Personalkosten 2. Jahr'!$E15&gt;=Hilfstabelle!F$2),'Personalkosten 2. Jahr'!$M15/('Personalkosten 2. Jahr'!$E15-'Personalkosten 2. Jahr'!$D15+1),0),IF('Personalkosten 2. Jahr'!$C15&gt;0,'Personalkosten 2. Jahr'!$M15/12,0))</f>
        <v>0</v>
      </c>
      <c r="G27" s="830">
        <f>IF('Personalkosten 2. Jahr'!$D15&gt;0,IF('Personalkosten 2. Jahr'!$D15&lt;=Hilfstabelle!G$2=AND('Personalkosten 2. Jahr'!$E15&gt;=Hilfstabelle!G$2),'Personalkosten 2. Jahr'!$M15/('Personalkosten 2. Jahr'!$E15-'Personalkosten 2. Jahr'!$D15+1),0),IF('Personalkosten 2. Jahr'!$C15&gt;0,'Personalkosten 2. Jahr'!$M15/12,0))</f>
        <v>0</v>
      </c>
      <c r="H27" s="830">
        <f>IF('Personalkosten 2. Jahr'!$D15&gt;0,IF('Personalkosten 2. Jahr'!$D15&lt;=Hilfstabelle!H$2=AND('Personalkosten 2. Jahr'!$E15&gt;=Hilfstabelle!H$2),'Personalkosten 2. Jahr'!$M15/('Personalkosten 2. Jahr'!$E15-'Personalkosten 2. Jahr'!$D15+1),0),IF('Personalkosten 2. Jahr'!$C15&gt;0,'Personalkosten 2. Jahr'!$M15/12,0))</f>
        <v>0</v>
      </c>
      <c r="I27" s="830">
        <f>IF('Personalkosten 2. Jahr'!$D15&gt;0,IF('Personalkosten 2. Jahr'!$D15&lt;=Hilfstabelle!I$2=AND('Personalkosten 2. Jahr'!$E15&gt;=Hilfstabelle!I$2),'Personalkosten 2. Jahr'!$M15/('Personalkosten 2. Jahr'!$E15-'Personalkosten 2. Jahr'!$D15+1),0),IF('Personalkosten 2. Jahr'!$C15&gt;0,'Personalkosten 2. Jahr'!$M15/12,0))</f>
        <v>0</v>
      </c>
      <c r="J27" s="830">
        <f>IF('Personalkosten 2. Jahr'!$D15&gt;0,IF('Personalkosten 2. Jahr'!$D15&lt;=Hilfstabelle!J$2=AND('Personalkosten 2. Jahr'!$E15&gt;=Hilfstabelle!J$2),'Personalkosten 2. Jahr'!$M15/('Personalkosten 2. Jahr'!$E15-'Personalkosten 2. Jahr'!$D15+1),0),IF('Personalkosten 2. Jahr'!$C15&gt;0,'Personalkosten 2. Jahr'!$M15/12,0))</f>
        <v>0</v>
      </c>
      <c r="K27" s="830">
        <f>IF('Personalkosten 2. Jahr'!$D15&gt;0,IF('Personalkosten 2. Jahr'!$D15&lt;=Hilfstabelle!K$2=AND('Personalkosten 2. Jahr'!$E15&gt;=Hilfstabelle!K$2),'Personalkosten 2. Jahr'!$M15/('Personalkosten 2. Jahr'!$E15-'Personalkosten 2. Jahr'!$D15+1),0),IF('Personalkosten 2. Jahr'!$C15&gt;0,'Personalkosten 2. Jahr'!$M15/12,0))</f>
        <v>0</v>
      </c>
      <c r="L27" s="830">
        <f>IF('Personalkosten 2. Jahr'!$D15&gt;0,IF('Personalkosten 2. Jahr'!$D15&lt;=Hilfstabelle!L$2=AND('Personalkosten 2. Jahr'!$E15&gt;=Hilfstabelle!L$2),'Personalkosten 2. Jahr'!$M15/('Personalkosten 2. Jahr'!$E15-'Personalkosten 2. Jahr'!$D15+1),0),IF('Personalkosten 2. Jahr'!$C15&gt;0,'Personalkosten 2. Jahr'!$M15/12,0))</f>
        <v>0</v>
      </c>
      <c r="M27" s="830">
        <f>IF('Personalkosten 2. Jahr'!$D15&gt;0,IF('Personalkosten 2. Jahr'!$D15&lt;=Hilfstabelle!M$2=AND('Personalkosten 2. Jahr'!$E15&gt;=Hilfstabelle!M$2),'Personalkosten 2. Jahr'!$M15/('Personalkosten 2. Jahr'!$E15-'Personalkosten 2. Jahr'!$D15+1),0),IF('Personalkosten 2. Jahr'!$C15&gt;0,'Personalkosten 2. Jahr'!$M15/12,0))</f>
        <v>0</v>
      </c>
      <c r="N27" s="820">
        <f t="shared" si="4"/>
        <v>0</v>
      </c>
      <c r="O27" s="821"/>
    </row>
    <row r="28" spans="1:15" ht="12.75">
      <c r="A28" s="818">
        <v>5</v>
      </c>
      <c r="B28" s="830">
        <f>IF('Personalkosten 2. Jahr'!$D16&gt;0,IF('Personalkosten 2. Jahr'!$D16&lt;=Hilfstabelle!B$2=AND('Personalkosten 2. Jahr'!$E16&gt;=Hilfstabelle!B$2),'Personalkosten 2. Jahr'!$M16/('Personalkosten 2. Jahr'!$E16-'Personalkosten 2. Jahr'!$D16+1),0),IF('Personalkosten 2. Jahr'!$C16&gt;0,'Personalkosten 2. Jahr'!$M16/12,0))</f>
        <v>0</v>
      </c>
      <c r="C28" s="830">
        <f>IF('Personalkosten 2. Jahr'!$D16&gt;0,IF('Personalkosten 2. Jahr'!$D16&lt;=Hilfstabelle!C$2=AND('Personalkosten 2. Jahr'!$E16&gt;=Hilfstabelle!C$2),'Personalkosten 2. Jahr'!$M16/('Personalkosten 2. Jahr'!$E16-'Personalkosten 2. Jahr'!$D16+1),0),IF('Personalkosten 2. Jahr'!$C16&gt;0,'Personalkosten 2. Jahr'!$M16/12,0))</f>
        <v>0</v>
      </c>
      <c r="D28" s="830">
        <f>IF('Personalkosten 2. Jahr'!$D16&gt;0,IF('Personalkosten 2. Jahr'!$D16&lt;=Hilfstabelle!D$2=AND('Personalkosten 2. Jahr'!$E16&gt;=Hilfstabelle!D$2),'Personalkosten 2. Jahr'!$M16/('Personalkosten 2. Jahr'!$E16-'Personalkosten 2. Jahr'!$D16+1),0),IF('Personalkosten 2. Jahr'!$C16&gt;0,'Personalkosten 2. Jahr'!$M16/12,0))</f>
        <v>0</v>
      </c>
      <c r="E28" s="830">
        <f>IF('Personalkosten 2. Jahr'!$D16&gt;0,IF('Personalkosten 2. Jahr'!$D16&lt;=Hilfstabelle!E$2=AND('Personalkosten 2. Jahr'!$E16&gt;=Hilfstabelle!E$2),'Personalkosten 2. Jahr'!$M16/('Personalkosten 2. Jahr'!$E16-'Personalkosten 2. Jahr'!$D16+1),0),IF('Personalkosten 2. Jahr'!$C16&gt;0,'Personalkosten 2. Jahr'!$M16/12,0))</f>
        <v>0</v>
      </c>
      <c r="F28" s="830">
        <f>IF('Personalkosten 2. Jahr'!$D16&gt;0,IF('Personalkosten 2. Jahr'!$D16&lt;=Hilfstabelle!F$2=AND('Personalkosten 2. Jahr'!$E16&gt;=Hilfstabelle!F$2),'Personalkosten 2. Jahr'!$M16/('Personalkosten 2. Jahr'!$E16-'Personalkosten 2. Jahr'!$D16+1),0),IF('Personalkosten 2. Jahr'!$C16&gt;0,'Personalkosten 2. Jahr'!$M16/12,0))</f>
        <v>0</v>
      </c>
      <c r="G28" s="830">
        <f>IF('Personalkosten 2. Jahr'!$D16&gt;0,IF('Personalkosten 2. Jahr'!$D16&lt;=Hilfstabelle!G$2=AND('Personalkosten 2. Jahr'!$E16&gt;=Hilfstabelle!G$2),'Personalkosten 2. Jahr'!$M16/('Personalkosten 2. Jahr'!$E16-'Personalkosten 2. Jahr'!$D16+1),0),IF('Personalkosten 2. Jahr'!$C16&gt;0,'Personalkosten 2. Jahr'!$M16/12,0))</f>
        <v>0</v>
      </c>
      <c r="H28" s="830">
        <f>IF('Personalkosten 2. Jahr'!$D16&gt;0,IF('Personalkosten 2. Jahr'!$D16&lt;=Hilfstabelle!H$2=AND('Personalkosten 2. Jahr'!$E16&gt;=Hilfstabelle!H$2),'Personalkosten 2. Jahr'!$M16/('Personalkosten 2. Jahr'!$E16-'Personalkosten 2. Jahr'!$D16+1),0),IF('Personalkosten 2. Jahr'!$C16&gt;0,'Personalkosten 2. Jahr'!$M16/12,0))</f>
        <v>0</v>
      </c>
      <c r="I28" s="830">
        <f>IF('Personalkosten 2. Jahr'!$D16&gt;0,IF('Personalkosten 2. Jahr'!$D16&lt;=Hilfstabelle!I$2=AND('Personalkosten 2. Jahr'!$E16&gt;=Hilfstabelle!I$2),'Personalkosten 2. Jahr'!$M16/('Personalkosten 2. Jahr'!$E16-'Personalkosten 2. Jahr'!$D16+1),0),IF('Personalkosten 2. Jahr'!$C16&gt;0,'Personalkosten 2. Jahr'!$M16/12,0))</f>
        <v>0</v>
      </c>
      <c r="J28" s="830">
        <f>IF('Personalkosten 2. Jahr'!$D16&gt;0,IF('Personalkosten 2. Jahr'!$D16&lt;=Hilfstabelle!J$2=AND('Personalkosten 2. Jahr'!$E16&gt;=Hilfstabelle!J$2),'Personalkosten 2. Jahr'!$M16/('Personalkosten 2. Jahr'!$E16-'Personalkosten 2. Jahr'!$D16+1),0),IF('Personalkosten 2. Jahr'!$C16&gt;0,'Personalkosten 2. Jahr'!$M16/12,0))</f>
        <v>0</v>
      </c>
      <c r="K28" s="830">
        <f>IF('Personalkosten 2. Jahr'!$D16&gt;0,IF('Personalkosten 2. Jahr'!$D16&lt;=Hilfstabelle!K$2=AND('Personalkosten 2. Jahr'!$E16&gt;=Hilfstabelle!K$2),'Personalkosten 2. Jahr'!$M16/('Personalkosten 2. Jahr'!$E16-'Personalkosten 2. Jahr'!$D16+1),0),IF('Personalkosten 2. Jahr'!$C16&gt;0,'Personalkosten 2. Jahr'!$M16/12,0))</f>
        <v>0</v>
      </c>
      <c r="L28" s="830">
        <f>IF('Personalkosten 2. Jahr'!$D16&gt;0,IF('Personalkosten 2. Jahr'!$D16&lt;=Hilfstabelle!L$2=AND('Personalkosten 2. Jahr'!$E16&gt;=Hilfstabelle!L$2),'Personalkosten 2. Jahr'!$M16/('Personalkosten 2. Jahr'!$E16-'Personalkosten 2. Jahr'!$D16+1),0),IF('Personalkosten 2. Jahr'!$C16&gt;0,'Personalkosten 2. Jahr'!$M16/12,0))</f>
        <v>0</v>
      </c>
      <c r="M28" s="830">
        <f>IF('Personalkosten 2. Jahr'!$D16&gt;0,IF('Personalkosten 2. Jahr'!$D16&lt;=Hilfstabelle!M$2=AND('Personalkosten 2. Jahr'!$E16&gt;=Hilfstabelle!M$2),'Personalkosten 2. Jahr'!$M16/('Personalkosten 2. Jahr'!$E16-'Personalkosten 2. Jahr'!$D16+1),0),IF('Personalkosten 2. Jahr'!$C16&gt;0,'Personalkosten 2. Jahr'!$M16/12,0))</f>
        <v>0</v>
      </c>
      <c r="N28" s="820">
        <f t="shared" si="4"/>
        <v>0</v>
      </c>
      <c r="O28" s="821"/>
    </row>
    <row r="29" spans="1:15" ht="12.75">
      <c r="A29" s="818">
        <v>6</v>
      </c>
      <c r="B29" s="830">
        <f>IF('Personalkosten 2. Jahr'!$D17&gt;0,IF('Personalkosten 2. Jahr'!$D17&lt;=Hilfstabelle!B$2=AND('Personalkosten 2. Jahr'!$E17&gt;=Hilfstabelle!B$2),'Personalkosten 2. Jahr'!$M17/('Personalkosten 2. Jahr'!$E17-'Personalkosten 2. Jahr'!$D17+1),0),IF('Personalkosten 2. Jahr'!$C17&gt;0,'Personalkosten 2. Jahr'!$M17/12,0))</f>
        <v>0</v>
      </c>
      <c r="C29" s="830">
        <f>IF('Personalkosten 2. Jahr'!$D17&gt;0,IF('Personalkosten 2. Jahr'!$D17&lt;=Hilfstabelle!C$2=AND('Personalkosten 2. Jahr'!$E17&gt;=Hilfstabelle!C$2),'Personalkosten 2. Jahr'!$M17/('Personalkosten 2. Jahr'!$E17-'Personalkosten 2. Jahr'!$D17+1),0),IF('Personalkosten 2. Jahr'!$C17&gt;0,'Personalkosten 2. Jahr'!$M17/12,0))</f>
        <v>0</v>
      </c>
      <c r="D29" s="830">
        <f>IF('Personalkosten 2. Jahr'!$D17&gt;0,IF('Personalkosten 2. Jahr'!$D17&lt;=Hilfstabelle!D$2=AND('Personalkosten 2. Jahr'!$E17&gt;=Hilfstabelle!D$2),'Personalkosten 2. Jahr'!$M17/('Personalkosten 2. Jahr'!$E17-'Personalkosten 2. Jahr'!$D17+1),0),IF('Personalkosten 2. Jahr'!$C17&gt;0,'Personalkosten 2. Jahr'!$M17/12,0))</f>
        <v>0</v>
      </c>
      <c r="E29" s="830">
        <f>IF('Personalkosten 2. Jahr'!$D17&gt;0,IF('Personalkosten 2. Jahr'!$D17&lt;=Hilfstabelle!E$2=AND('Personalkosten 2. Jahr'!$E17&gt;=Hilfstabelle!E$2),'Personalkosten 2. Jahr'!$M17/('Personalkosten 2. Jahr'!$E17-'Personalkosten 2. Jahr'!$D17+1),0),IF('Personalkosten 2. Jahr'!$C17&gt;0,'Personalkosten 2. Jahr'!$M17/12,0))</f>
        <v>0</v>
      </c>
      <c r="F29" s="830">
        <f>IF('Personalkosten 2. Jahr'!$D17&gt;0,IF('Personalkosten 2. Jahr'!$D17&lt;=Hilfstabelle!F$2=AND('Personalkosten 2. Jahr'!$E17&gt;=Hilfstabelle!F$2),'Personalkosten 2. Jahr'!$M17/('Personalkosten 2. Jahr'!$E17-'Personalkosten 2. Jahr'!$D17+1),0),IF('Personalkosten 2. Jahr'!$C17&gt;0,'Personalkosten 2. Jahr'!$M17/12,0))</f>
        <v>0</v>
      </c>
      <c r="G29" s="830">
        <f>IF('Personalkosten 2. Jahr'!$D17&gt;0,IF('Personalkosten 2. Jahr'!$D17&lt;=Hilfstabelle!G$2=AND('Personalkosten 2. Jahr'!$E17&gt;=Hilfstabelle!G$2),'Personalkosten 2. Jahr'!$M17/('Personalkosten 2. Jahr'!$E17-'Personalkosten 2. Jahr'!$D17+1),0),IF('Personalkosten 2. Jahr'!$C17&gt;0,'Personalkosten 2. Jahr'!$M17/12,0))</f>
        <v>0</v>
      </c>
      <c r="H29" s="830">
        <f>IF('Personalkosten 2. Jahr'!$D17&gt;0,IF('Personalkosten 2. Jahr'!$D17&lt;=Hilfstabelle!H$2=AND('Personalkosten 2. Jahr'!$E17&gt;=Hilfstabelle!H$2),'Personalkosten 2. Jahr'!$M17/('Personalkosten 2. Jahr'!$E17-'Personalkosten 2. Jahr'!$D17+1),0),IF('Personalkosten 2. Jahr'!$C17&gt;0,'Personalkosten 2. Jahr'!$M17/12,0))</f>
        <v>0</v>
      </c>
      <c r="I29" s="830">
        <f>IF('Personalkosten 2. Jahr'!$D17&gt;0,IF('Personalkosten 2. Jahr'!$D17&lt;=Hilfstabelle!I$2=AND('Personalkosten 2. Jahr'!$E17&gt;=Hilfstabelle!I$2),'Personalkosten 2. Jahr'!$M17/('Personalkosten 2. Jahr'!$E17-'Personalkosten 2. Jahr'!$D17+1),0),IF('Personalkosten 2. Jahr'!$C17&gt;0,'Personalkosten 2. Jahr'!$M17/12,0))</f>
        <v>0</v>
      </c>
      <c r="J29" s="830">
        <f>IF('Personalkosten 2. Jahr'!$D17&gt;0,IF('Personalkosten 2. Jahr'!$D17&lt;=Hilfstabelle!J$2=AND('Personalkosten 2. Jahr'!$E17&gt;=Hilfstabelle!J$2),'Personalkosten 2. Jahr'!$M17/('Personalkosten 2. Jahr'!$E17-'Personalkosten 2. Jahr'!$D17+1),0),IF('Personalkosten 2. Jahr'!$C17&gt;0,'Personalkosten 2. Jahr'!$M17/12,0))</f>
        <v>0</v>
      </c>
      <c r="K29" s="830">
        <f>IF('Personalkosten 2. Jahr'!$D17&gt;0,IF('Personalkosten 2. Jahr'!$D17&lt;=Hilfstabelle!K$2=AND('Personalkosten 2. Jahr'!$E17&gt;=Hilfstabelle!K$2),'Personalkosten 2. Jahr'!$M17/('Personalkosten 2. Jahr'!$E17-'Personalkosten 2. Jahr'!$D17+1),0),IF('Personalkosten 2. Jahr'!$C17&gt;0,'Personalkosten 2. Jahr'!$M17/12,0))</f>
        <v>0</v>
      </c>
      <c r="L29" s="830">
        <f>IF('Personalkosten 2. Jahr'!$D17&gt;0,IF('Personalkosten 2. Jahr'!$D17&lt;=Hilfstabelle!L$2=AND('Personalkosten 2. Jahr'!$E17&gt;=Hilfstabelle!L$2),'Personalkosten 2. Jahr'!$M17/('Personalkosten 2. Jahr'!$E17-'Personalkosten 2. Jahr'!$D17+1),0),IF('Personalkosten 2. Jahr'!$C17&gt;0,'Personalkosten 2. Jahr'!$M17/12,0))</f>
        <v>0</v>
      </c>
      <c r="M29" s="830">
        <f>IF('Personalkosten 2. Jahr'!$D17&gt;0,IF('Personalkosten 2. Jahr'!$D17&lt;=Hilfstabelle!M$2=AND('Personalkosten 2. Jahr'!$E17&gt;=Hilfstabelle!M$2),'Personalkosten 2. Jahr'!$M17/('Personalkosten 2. Jahr'!$E17-'Personalkosten 2. Jahr'!$D17+1),0),IF('Personalkosten 2. Jahr'!$C17&gt;0,'Personalkosten 2. Jahr'!$M17/12,0))</f>
        <v>0</v>
      </c>
      <c r="N29" s="820">
        <f t="shared" si="4"/>
        <v>0</v>
      </c>
      <c r="O29" s="821"/>
    </row>
    <row r="30" spans="1:15" ht="12.75">
      <c r="A30" s="818">
        <v>7</v>
      </c>
      <c r="B30" s="830">
        <f>IF('Personalkosten 2. Jahr'!$D18&gt;0,IF('Personalkosten 2. Jahr'!$D18&lt;=Hilfstabelle!B$2=AND('Personalkosten 2. Jahr'!$E18&gt;=Hilfstabelle!B$2),'Personalkosten 2. Jahr'!$M18/('Personalkosten 2. Jahr'!$E18-'Personalkosten 2. Jahr'!$D18+1),0),IF('Personalkosten 2. Jahr'!$C18&gt;0,'Personalkosten 2. Jahr'!$M18/12,0))</f>
        <v>0</v>
      </c>
      <c r="C30" s="830">
        <f>IF('Personalkosten 2. Jahr'!$D18&gt;0,IF('Personalkosten 2. Jahr'!$D18&lt;=Hilfstabelle!C$2=AND('Personalkosten 2. Jahr'!$E18&gt;=Hilfstabelle!C$2),'Personalkosten 2. Jahr'!$M18/('Personalkosten 2. Jahr'!$E18-'Personalkosten 2. Jahr'!$D18+1),0),IF('Personalkosten 2. Jahr'!$C18&gt;0,'Personalkosten 2. Jahr'!$M18/12,0))</f>
        <v>0</v>
      </c>
      <c r="D30" s="830">
        <f>IF('Personalkosten 2. Jahr'!$D18&gt;0,IF('Personalkosten 2. Jahr'!$D18&lt;=Hilfstabelle!D$2=AND('Personalkosten 2. Jahr'!$E18&gt;=Hilfstabelle!D$2),'Personalkosten 2. Jahr'!$M18/('Personalkosten 2. Jahr'!$E18-'Personalkosten 2. Jahr'!$D18+1),0),IF('Personalkosten 2. Jahr'!$C18&gt;0,'Personalkosten 2. Jahr'!$M18/12,0))</f>
        <v>0</v>
      </c>
      <c r="E30" s="830">
        <f>IF('Personalkosten 2. Jahr'!$D18&gt;0,IF('Personalkosten 2. Jahr'!$D18&lt;=Hilfstabelle!E$2=AND('Personalkosten 2. Jahr'!$E18&gt;=Hilfstabelle!E$2),'Personalkosten 2. Jahr'!$M18/('Personalkosten 2. Jahr'!$E18-'Personalkosten 2. Jahr'!$D18+1),0),IF('Personalkosten 2. Jahr'!$C18&gt;0,'Personalkosten 2. Jahr'!$M18/12,0))</f>
        <v>0</v>
      </c>
      <c r="F30" s="830">
        <f>IF('Personalkosten 2. Jahr'!$D18&gt;0,IF('Personalkosten 2. Jahr'!$D18&lt;=Hilfstabelle!F$2=AND('Personalkosten 2. Jahr'!$E18&gt;=Hilfstabelle!F$2),'Personalkosten 2. Jahr'!$M18/('Personalkosten 2. Jahr'!$E18-'Personalkosten 2. Jahr'!$D18+1),0),IF('Personalkosten 2. Jahr'!$C18&gt;0,'Personalkosten 2. Jahr'!$M18/12,0))</f>
        <v>0</v>
      </c>
      <c r="G30" s="830">
        <f>IF('Personalkosten 2. Jahr'!$D18&gt;0,IF('Personalkosten 2. Jahr'!$D18&lt;=Hilfstabelle!G$2=AND('Personalkosten 2. Jahr'!$E18&gt;=Hilfstabelle!G$2),'Personalkosten 2. Jahr'!$M18/('Personalkosten 2. Jahr'!$E18-'Personalkosten 2. Jahr'!$D18+1),0),IF('Personalkosten 2. Jahr'!$C18&gt;0,'Personalkosten 2. Jahr'!$M18/12,0))</f>
        <v>0</v>
      </c>
      <c r="H30" s="830">
        <f>IF('Personalkosten 2. Jahr'!$D18&gt;0,IF('Personalkosten 2. Jahr'!$D18&lt;=Hilfstabelle!H$2=AND('Personalkosten 2. Jahr'!$E18&gt;=Hilfstabelle!H$2),'Personalkosten 2. Jahr'!$M18/('Personalkosten 2. Jahr'!$E18-'Personalkosten 2. Jahr'!$D18+1),0),IF('Personalkosten 2. Jahr'!$C18&gt;0,'Personalkosten 2. Jahr'!$M18/12,0))</f>
        <v>0</v>
      </c>
      <c r="I30" s="830">
        <f>IF('Personalkosten 2. Jahr'!$D18&gt;0,IF('Personalkosten 2. Jahr'!$D18&lt;=Hilfstabelle!I$2=AND('Personalkosten 2. Jahr'!$E18&gt;=Hilfstabelle!I$2),'Personalkosten 2. Jahr'!$M18/('Personalkosten 2. Jahr'!$E18-'Personalkosten 2. Jahr'!$D18+1),0),IF('Personalkosten 2. Jahr'!$C18&gt;0,'Personalkosten 2. Jahr'!$M18/12,0))</f>
        <v>0</v>
      </c>
      <c r="J30" s="830">
        <f>IF('Personalkosten 2. Jahr'!$D18&gt;0,IF('Personalkosten 2. Jahr'!$D18&lt;=Hilfstabelle!J$2=AND('Personalkosten 2. Jahr'!$E18&gt;=Hilfstabelle!J$2),'Personalkosten 2. Jahr'!$M18/('Personalkosten 2. Jahr'!$E18-'Personalkosten 2. Jahr'!$D18+1),0),IF('Personalkosten 2. Jahr'!$C18&gt;0,'Personalkosten 2. Jahr'!$M18/12,0))</f>
        <v>0</v>
      </c>
      <c r="K30" s="830">
        <f>IF('Personalkosten 2. Jahr'!$D18&gt;0,IF('Personalkosten 2. Jahr'!$D18&lt;=Hilfstabelle!K$2=AND('Personalkosten 2. Jahr'!$E18&gt;=Hilfstabelle!K$2),'Personalkosten 2. Jahr'!$M18/('Personalkosten 2. Jahr'!$E18-'Personalkosten 2. Jahr'!$D18+1),0),IF('Personalkosten 2. Jahr'!$C18&gt;0,'Personalkosten 2. Jahr'!$M18/12,0))</f>
        <v>0</v>
      </c>
      <c r="L30" s="830">
        <f>IF('Personalkosten 2. Jahr'!$D18&gt;0,IF('Personalkosten 2. Jahr'!$D18&lt;=Hilfstabelle!L$2=AND('Personalkosten 2. Jahr'!$E18&gt;=Hilfstabelle!L$2),'Personalkosten 2. Jahr'!$M18/('Personalkosten 2. Jahr'!$E18-'Personalkosten 2. Jahr'!$D18+1),0),IF('Personalkosten 2. Jahr'!$C18&gt;0,'Personalkosten 2. Jahr'!$M18/12,0))</f>
        <v>0</v>
      </c>
      <c r="M30" s="830">
        <f>IF('Personalkosten 2. Jahr'!$D18&gt;0,IF('Personalkosten 2. Jahr'!$D18&lt;=Hilfstabelle!M$2=AND('Personalkosten 2. Jahr'!$E18&gt;=Hilfstabelle!M$2),'Personalkosten 2. Jahr'!$M18/('Personalkosten 2. Jahr'!$E18-'Personalkosten 2. Jahr'!$D18+1),0),IF('Personalkosten 2. Jahr'!$C18&gt;0,'Personalkosten 2. Jahr'!$M18/12,0))</f>
        <v>0</v>
      </c>
      <c r="N30" s="820">
        <f t="shared" si="4"/>
        <v>0</v>
      </c>
      <c r="O30" s="821"/>
    </row>
    <row r="31" spans="1:15" ht="12.75">
      <c r="A31" s="818">
        <v>8</v>
      </c>
      <c r="B31" s="830">
        <f>IF('Personalkosten 2. Jahr'!$D19&gt;0,IF('Personalkosten 2. Jahr'!$D19&lt;=Hilfstabelle!B$2=AND('Personalkosten 2. Jahr'!$E19&gt;=Hilfstabelle!B$2),'Personalkosten 2. Jahr'!$M19/('Personalkosten 2. Jahr'!$E19-'Personalkosten 2. Jahr'!$D19+1),0),IF('Personalkosten 2. Jahr'!$C19&gt;0,'Personalkosten 2. Jahr'!$M19/12,0))</f>
        <v>0</v>
      </c>
      <c r="C31" s="830">
        <f>IF('Personalkosten 2. Jahr'!$D19&gt;0,IF('Personalkosten 2. Jahr'!$D19&lt;=Hilfstabelle!C$2=AND('Personalkosten 2. Jahr'!$E19&gt;=Hilfstabelle!C$2),'Personalkosten 2. Jahr'!$M19/('Personalkosten 2. Jahr'!$E19-'Personalkosten 2. Jahr'!$D19+1),0),IF('Personalkosten 2. Jahr'!$C19&gt;0,'Personalkosten 2. Jahr'!$M19/12,0))</f>
        <v>0</v>
      </c>
      <c r="D31" s="830">
        <f>IF('Personalkosten 2. Jahr'!$D19&gt;0,IF('Personalkosten 2. Jahr'!$D19&lt;=Hilfstabelle!D$2=AND('Personalkosten 2. Jahr'!$E19&gt;=Hilfstabelle!D$2),'Personalkosten 2. Jahr'!$M19/('Personalkosten 2. Jahr'!$E19-'Personalkosten 2. Jahr'!$D19+1),0),IF('Personalkosten 2. Jahr'!$C19&gt;0,'Personalkosten 2. Jahr'!$M19/12,0))</f>
        <v>0</v>
      </c>
      <c r="E31" s="830">
        <f>IF('Personalkosten 2. Jahr'!$D19&gt;0,IF('Personalkosten 2. Jahr'!$D19&lt;=Hilfstabelle!E$2=AND('Personalkosten 2. Jahr'!$E19&gt;=Hilfstabelle!E$2),'Personalkosten 2. Jahr'!$M19/('Personalkosten 2. Jahr'!$E19-'Personalkosten 2. Jahr'!$D19+1),0),IF('Personalkosten 2. Jahr'!$C19&gt;0,'Personalkosten 2. Jahr'!$M19/12,0))</f>
        <v>0</v>
      </c>
      <c r="F31" s="830">
        <f>IF('Personalkosten 2. Jahr'!$D19&gt;0,IF('Personalkosten 2. Jahr'!$D19&lt;=Hilfstabelle!F$2=AND('Personalkosten 2. Jahr'!$E19&gt;=Hilfstabelle!F$2),'Personalkosten 2. Jahr'!$M19/('Personalkosten 2. Jahr'!$E19-'Personalkosten 2. Jahr'!$D19+1),0),IF('Personalkosten 2. Jahr'!$C19&gt;0,'Personalkosten 2. Jahr'!$M19/12,0))</f>
        <v>0</v>
      </c>
      <c r="G31" s="830">
        <f>IF('Personalkosten 2. Jahr'!$D19&gt;0,IF('Personalkosten 2. Jahr'!$D19&lt;=Hilfstabelle!G$2=AND('Personalkosten 2. Jahr'!$E19&gt;=Hilfstabelle!G$2),'Personalkosten 2. Jahr'!$M19/('Personalkosten 2. Jahr'!$E19-'Personalkosten 2. Jahr'!$D19+1),0),IF('Personalkosten 2. Jahr'!$C19&gt;0,'Personalkosten 2. Jahr'!$M19/12,0))</f>
        <v>0</v>
      </c>
      <c r="H31" s="830">
        <f>IF('Personalkosten 2. Jahr'!$D19&gt;0,IF('Personalkosten 2. Jahr'!$D19&lt;=Hilfstabelle!H$2=AND('Personalkosten 2. Jahr'!$E19&gt;=Hilfstabelle!H$2),'Personalkosten 2. Jahr'!$M19/('Personalkosten 2. Jahr'!$E19-'Personalkosten 2. Jahr'!$D19+1),0),IF('Personalkosten 2. Jahr'!$C19&gt;0,'Personalkosten 2. Jahr'!$M19/12,0))</f>
        <v>0</v>
      </c>
      <c r="I31" s="830">
        <f>IF('Personalkosten 2. Jahr'!$D19&gt;0,IF('Personalkosten 2. Jahr'!$D19&lt;=Hilfstabelle!I$2=AND('Personalkosten 2. Jahr'!$E19&gt;=Hilfstabelle!I$2),'Personalkosten 2. Jahr'!$M19/('Personalkosten 2. Jahr'!$E19-'Personalkosten 2. Jahr'!$D19+1),0),IF('Personalkosten 2. Jahr'!$C19&gt;0,'Personalkosten 2. Jahr'!$M19/12,0))</f>
        <v>0</v>
      </c>
      <c r="J31" s="830">
        <f>IF('Personalkosten 2. Jahr'!$D19&gt;0,IF('Personalkosten 2. Jahr'!$D19&lt;=Hilfstabelle!J$2=AND('Personalkosten 2. Jahr'!$E19&gt;=Hilfstabelle!J$2),'Personalkosten 2. Jahr'!$M19/('Personalkosten 2. Jahr'!$E19-'Personalkosten 2. Jahr'!$D19+1),0),IF('Personalkosten 2. Jahr'!$C19&gt;0,'Personalkosten 2. Jahr'!$M19/12,0))</f>
        <v>0</v>
      </c>
      <c r="K31" s="830">
        <f>IF('Personalkosten 2. Jahr'!$D19&gt;0,IF('Personalkosten 2. Jahr'!$D19&lt;=Hilfstabelle!K$2=AND('Personalkosten 2. Jahr'!$E19&gt;=Hilfstabelle!K$2),'Personalkosten 2. Jahr'!$M19/('Personalkosten 2. Jahr'!$E19-'Personalkosten 2. Jahr'!$D19+1),0),IF('Personalkosten 2. Jahr'!$C19&gt;0,'Personalkosten 2. Jahr'!$M19/12,0))</f>
        <v>0</v>
      </c>
      <c r="L31" s="830">
        <f>IF('Personalkosten 2. Jahr'!$D19&gt;0,IF('Personalkosten 2. Jahr'!$D19&lt;=Hilfstabelle!L$2=AND('Personalkosten 2. Jahr'!$E19&gt;=Hilfstabelle!L$2),'Personalkosten 2. Jahr'!$M19/('Personalkosten 2. Jahr'!$E19-'Personalkosten 2. Jahr'!$D19+1),0),IF('Personalkosten 2. Jahr'!$C19&gt;0,'Personalkosten 2. Jahr'!$M19/12,0))</f>
        <v>0</v>
      </c>
      <c r="M31" s="830">
        <f>IF('Personalkosten 2. Jahr'!$D19&gt;0,IF('Personalkosten 2. Jahr'!$D19&lt;=Hilfstabelle!M$2=AND('Personalkosten 2. Jahr'!$E19&gt;=Hilfstabelle!M$2),'Personalkosten 2. Jahr'!$M19/('Personalkosten 2. Jahr'!$E19-'Personalkosten 2. Jahr'!$D19+1),0),IF('Personalkosten 2. Jahr'!$C19&gt;0,'Personalkosten 2. Jahr'!$M19/12,0))</f>
        <v>0</v>
      </c>
      <c r="N31" s="820">
        <f t="shared" si="4"/>
        <v>0</v>
      </c>
      <c r="O31" s="821"/>
    </row>
    <row r="32" spans="1:15" ht="12.75">
      <c r="A32" s="818">
        <v>9</v>
      </c>
      <c r="B32" s="830">
        <f>IF('Personalkosten 2. Jahr'!$D20&gt;0,IF('Personalkosten 2. Jahr'!$D20&lt;=Hilfstabelle!B$2=AND('Personalkosten 2. Jahr'!$E20&gt;=Hilfstabelle!B$2),'Personalkosten 2. Jahr'!$M20/('Personalkosten 2. Jahr'!$E20-'Personalkosten 2. Jahr'!$D20+1),0),IF('Personalkosten 2. Jahr'!$C20&gt;0,'Personalkosten 2. Jahr'!$M20/12,0))</f>
        <v>0</v>
      </c>
      <c r="C32" s="830">
        <f>IF('Personalkosten 2. Jahr'!$D20&gt;0,IF('Personalkosten 2. Jahr'!$D20&lt;=Hilfstabelle!C$2=AND('Personalkosten 2. Jahr'!$E20&gt;=Hilfstabelle!C$2),'Personalkosten 2. Jahr'!$M20/('Personalkosten 2. Jahr'!$E20-'Personalkosten 2. Jahr'!$D20+1),0),IF('Personalkosten 2. Jahr'!$C20&gt;0,'Personalkosten 2. Jahr'!$M20/12,0))</f>
        <v>0</v>
      </c>
      <c r="D32" s="830">
        <f>IF('Personalkosten 2. Jahr'!$D20&gt;0,IF('Personalkosten 2. Jahr'!$D20&lt;=Hilfstabelle!D$2=AND('Personalkosten 2. Jahr'!$E20&gt;=Hilfstabelle!D$2),'Personalkosten 2. Jahr'!$M20/('Personalkosten 2. Jahr'!$E20-'Personalkosten 2. Jahr'!$D20+1),0),IF('Personalkosten 2. Jahr'!$C20&gt;0,'Personalkosten 2. Jahr'!$M20/12,0))</f>
        <v>0</v>
      </c>
      <c r="E32" s="830">
        <f>IF('Personalkosten 2. Jahr'!$D20&gt;0,IF('Personalkosten 2. Jahr'!$D20&lt;=Hilfstabelle!E$2=AND('Personalkosten 2. Jahr'!$E20&gt;=Hilfstabelle!E$2),'Personalkosten 2. Jahr'!$M20/('Personalkosten 2. Jahr'!$E20-'Personalkosten 2. Jahr'!$D20+1),0),IF('Personalkosten 2. Jahr'!$C20&gt;0,'Personalkosten 2. Jahr'!$M20/12,0))</f>
        <v>0</v>
      </c>
      <c r="F32" s="830">
        <f>IF('Personalkosten 2. Jahr'!$D20&gt;0,IF('Personalkosten 2. Jahr'!$D20&lt;=Hilfstabelle!F$2=AND('Personalkosten 2. Jahr'!$E20&gt;=Hilfstabelle!F$2),'Personalkosten 2. Jahr'!$M20/('Personalkosten 2. Jahr'!$E20-'Personalkosten 2. Jahr'!$D20+1),0),IF('Personalkosten 2. Jahr'!$C20&gt;0,'Personalkosten 2. Jahr'!$M20/12,0))</f>
        <v>0</v>
      </c>
      <c r="G32" s="830">
        <f>IF('Personalkosten 2. Jahr'!$D20&gt;0,IF('Personalkosten 2. Jahr'!$D20&lt;=Hilfstabelle!G$2=AND('Personalkosten 2. Jahr'!$E20&gt;=Hilfstabelle!G$2),'Personalkosten 2. Jahr'!$M20/('Personalkosten 2. Jahr'!$E20-'Personalkosten 2. Jahr'!$D20+1),0),IF('Personalkosten 2. Jahr'!$C20&gt;0,'Personalkosten 2. Jahr'!$M20/12,0))</f>
        <v>0</v>
      </c>
      <c r="H32" s="830">
        <f>IF('Personalkosten 2. Jahr'!$D20&gt;0,IF('Personalkosten 2. Jahr'!$D20&lt;=Hilfstabelle!H$2=AND('Personalkosten 2. Jahr'!$E20&gt;=Hilfstabelle!H$2),'Personalkosten 2. Jahr'!$M20/('Personalkosten 2. Jahr'!$E20-'Personalkosten 2. Jahr'!$D20+1),0),IF('Personalkosten 2. Jahr'!$C20&gt;0,'Personalkosten 2. Jahr'!$M20/12,0))</f>
        <v>0</v>
      </c>
      <c r="I32" s="830">
        <f>IF('Personalkosten 2. Jahr'!$D20&gt;0,IF('Personalkosten 2. Jahr'!$D20&lt;=Hilfstabelle!I$2=AND('Personalkosten 2. Jahr'!$E20&gt;=Hilfstabelle!I$2),'Personalkosten 2. Jahr'!$M20/('Personalkosten 2. Jahr'!$E20-'Personalkosten 2. Jahr'!$D20+1),0),IF('Personalkosten 2. Jahr'!$C20&gt;0,'Personalkosten 2. Jahr'!$M20/12,0))</f>
        <v>0</v>
      </c>
      <c r="J32" s="830">
        <f>IF('Personalkosten 2. Jahr'!$D20&gt;0,IF('Personalkosten 2. Jahr'!$D20&lt;=Hilfstabelle!J$2=AND('Personalkosten 2. Jahr'!$E20&gt;=Hilfstabelle!J$2),'Personalkosten 2. Jahr'!$M20/('Personalkosten 2. Jahr'!$E20-'Personalkosten 2. Jahr'!$D20+1),0),IF('Personalkosten 2. Jahr'!$C20&gt;0,'Personalkosten 2. Jahr'!$M20/12,0))</f>
        <v>0</v>
      </c>
      <c r="K32" s="830">
        <f>IF('Personalkosten 2. Jahr'!$D20&gt;0,IF('Personalkosten 2. Jahr'!$D20&lt;=Hilfstabelle!K$2=AND('Personalkosten 2. Jahr'!$E20&gt;=Hilfstabelle!K$2),'Personalkosten 2. Jahr'!$M20/('Personalkosten 2. Jahr'!$E20-'Personalkosten 2. Jahr'!$D20+1),0),IF('Personalkosten 2. Jahr'!$C20&gt;0,'Personalkosten 2. Jahr'!$M20/12,0))</f>
        <v>0</v>
      </c>
      <c r="L32" s="830">
        <f>IF('Personalkosten 2. Jahr'!$D20&gt;0,IF('Personalkosten 2. Jahr'!$D20&lt;=Hilfstabelle!L$2=AND('Personalkosten 2. Jahr'!$E20&gt;=Hilfstabelle!L$2),'Personalkosten 2. Jahr'!$M20/('Personalkosten 2. Jahr'!$E20-'Personalkosten 2. Jahr'!$D20+1),0),IF('Personalkosten 2. Jahr'!$C20&gt;0,'Personalkosten 2. Jahr'!$M20/12,0))</f>
        <v>0</v>
      </c>
      <c r="M32" s="830">
        <f>IF('Personalkosten 2. Jahr'!$D20&gt;0,IF('Personalkosten 2. Jahr'!$D20&lt;=Hilfstabelle!M$2=AND('Personalkosten 2. Jahr'!$E20&gt;=Hilfstabelle!M$2),'Personalkosten 2. Jahr'!$M20/('Personalkosten 2. Jahr'!$E20-'Personalkosten 2. Jahr'!$D20+1),0),IF('Personalkosten 2. Jahr'!$C20&gt;0,'Personalkosten 2. Jahr'!$M20/12,0))</f>
        <v>0</v>
      </c>
      <c r="N32" s="820">
        <f t="shared" si="4"/>
        <v>0</v>
      </c>
      <c r="O32" s="821"/>
    </row>
    <row r="33" spans="1:15" ht="12.75">
      <c r="A33" s="818">
        <v>10</v>
      </c>
      <c r="B33" s="830">
        <f>IF('Personalkosten 2. Jahr'!$D21&gt;0,IF('Personalkosten 2. Jahr'!$D21&lt;=Hilfstabelle!B$2=AND('Personalkosten 2. Jahr'!$E21&gt;=Hilfstabelle!B$2),'Personalkosten 2. Jahr'!$M21/('Personalkosten 2. Jahr'!$E21-'Personalkosten 2. Jahr'!$D21+1),0),IF('Personalkosten 2. Jahr'!$C21&gt;0,'Personalkosten 2. Jahr'!$M21/12,0))</f>
        <v>0</v>
      </c>
      <c r="C33" s="830">
        <f>IF('Personalkosten 2. Jahr'!$D21&gt;0,IF('Personalkosten 2. Jahr'!$D21&lt;=Hilfstabelle!C$2=AND('Personalkosten 2. Jahr'!$E21&gt;=Hilfstabelle!C$2),'Personalkosten 2. Jahr'!$M21/('Personalkosten 2. Jahr'!$E21-'Personalkosten 2. Jahr'!$D21+1),0),IF('Personalkosten 2. Jahr'!$C21&gt;0,'Personalkosten 2. Jahr'!$M21/12,0))</f>
        <v>0</v>
      </c>
      <c r="D33" s="830">
        <f>IF('Personalkosten 2. Jahr'!$D21&gt;0,IF('Personalkosten 2. Jahr'!$D21&lt;=Hilfstabelle!D$2=AND('Personalkosten 2. Jahr'!$E21&gt;=Hilfstabelle!D$2),'Personalkosten 2. Jahr'!$M21/('Personalkosten 2. Jahr'!$E21-'Personalkosten 2. Jahr'!$D21+1),0),IF('Personalkosten 2. Jahr'!$C21&gt;0,'Personalkosten 2. Jahr'!$M21/12,0))</f>
        <v>0</v>
      </c>
      <c r="E33" s="830">
        <f>IF('Personalkosten 2. Jahr'!$D21&gt;0,IF('Personalkosten 2. Jahr'!$D21&lt;=Hilfstabelle!E$2=AND('Personalkosten 2. Jahr'!$E21&gt;=Hilfstabelle!E$2),'Personalkosten 2. Jahr'!$M21/('Personalkosten 2. Jahr'!$E21-'Personalkosten 2. Jahr'!$D21+1),0),IF('Personalkosten 2. Jahr'!$C21&gt;0,'Personalkosten 2. Jahr'!$M21/12,0))</f>
        <v>0</v>
      </c>
      <c r="F33" s="830">
        <f>IF('Personalkosten 2. Jahr'!$D21&gt;0,IF('Personalkosten 2. Jahr'!$D21&lt;=Hilfstabelle!F$2=AND('Personalkosten 2. Jahr'!$E21&gt;=Hilfstabelle!F$2),'Personalkosten 2. Jahr'!$M21/('Personalkosten 2. Jahr'!$E21-'Personalkosten 2. Jahr'!$D21+1),0),IF('Personalkosten 2. Jahr'!$C21&gt;0,'Personalkosten 2. Jahr'!$M21/12,0))</f>
        <v>0</v>
      </c>
      <c r="G33" s="830">
        <f>IF('Personalkosten 2. Jahr'!$D21&gt;0,IF('Personalkosten 2. Jahr'!$D21&lt;=Hilfstabelle!G$2=AND('Personalkosten 2. Jahr'!$E21&gt;=Hilfstabelle!G$2),'Personalkosten 2. Jahr'!$M21/('Personalkosten 2. Jahr'!$E21-'Personalkosten 2. Jahr'!$D21+1),0),IF('Personalkosten 2. Jahr'!$C21&gt;0,'Personalkosten 2. Jahr'!$M21/12,0))</f>
        <v>0</v>
      </c>
      <c r="H33" s="830">
        <f>IF('Personalkosten 2. Jahr'!$D21&gt;0,IF('Personalkosten 2. Jahr'!$D21&lt;=Hilfstabelle!H$2=AND('Personalkosten 2. Jahr'!$E21&gt;=Hilfstabelle!H$2),'Personalkosten 2. Jahr'!$M21/('Personalkosten 2. Jahr'!$E21-'Personalkosten 2. Jahr'!$D21+1),0),IF('Personalkosten 2. Jahr'!$C21&gt;0,'Personalkosten 2. Jahr'!$M21/12,0))</f>
        <v>0</v>
      </c>
      <c r="I33" s="830">
        <f>IF('Personalkosten 2. Jahr'!$D21&gt;0,IF('Personalkosten 2. Jahr'!$D21&lt;=Hilfstabelle!I$2=AND('Personalkosten 2. Jahr'!$E21&gt;=Hilfstabelle!I$2),'Personalkosten 2. Jahr'!$M21/('Personalkosten 2. Jahr'!$E21-'Personalkosten 2. Jahr'!$D21+1),0),IF('Personalkosten 2. Jahr'!$C21&gt;0,'Personalkosten 2. Jahr'!$M21/12,0))</f>
        <v>0</v>
      </c>
      <c r="J33" s="830">
        <f>IF('Personalkosten 2. Jahr'!$D21&gt;0,IF('Personalkosten 2. Jahr'!$D21&lt;=Hilfstabelle!J$2=AND('Personalkosten 2. Jahr'!$E21&gt;=Hilfstabelle!J$2),'Personalkosten 2. Jahr'!$M21/('Personalkosten 2. Jahr'!$E21-'Personalkosten 2. Jahr'!$D21+1),0),IF('Personalkosten 2. Jahr'!$C21&gt;0,'Personalkosten 2. Jahr'!$M21/12,0))</f>
        <v>0</v>
      </c>
      <c r="K33" s="830">
        <f>IF('Personalkosten 2. Jahr'!$D21&gt;0,IF('Personalkosten 2. Jahr'!$D21&lt;=Hilfstabelle!K$2=AND('Personalkosten 2. Jahr'!$E21&gt;=Hilfstabelle!K$2),'Personalkosten 2. Jahr'!$M21/('Personalkosten 2. Jahr'!$E21-'Personalkosten 2. Jahr'!$D21+1),0),IF('Personalkosten 2. Jahr'!$C21&gt;0,'Personalkosten 2. Jahr'!$M21/12,0))</f>
        <v>0</v>
      </c>
      <c r="L33" s="830">
        <f>IF('Personalkosten 2. Jahr'!$D21&gt;0,IF('Personalkosten 2. Jahr'!$D21&lt;=Hilfstabelle!L$2=AND('Personalkosten 2. Jahr'!$E21&gt;=Hilfstabelle!L$2),'Personalkosten 2. Jahr'!$M21/('Personalkosten 2. Jahr'!$E21-'Personalkosten 2. Jahr'!$D21+1),0),IF('Personalkosten 2. Jahr'!$C21&gt;0,'Personalkosten 2. Jahr'!$M21/12,0))</f>
        <v>0</v>
      </c>
      <c r="M33" s="830">
        <f>IF('Personalkosten 2. Jahr'!$D21&gt;0,IF('Personalkosten 2. Jahr'!$D21&lt;=Hilfstabelle!M$2=AND('Personalkosten 2. Jahr'!$E21&gt;=Hilfstabelle!M$2),'Personalkosten 2. Jahr'!$M21/('Personalkosten 2. Jahr'!$E21-'Personalkosten 2. Jahr'!$D21+1),0),IF('Personalkosten 2. Jahr'!$C21&gt;0,'Personalkosten 2. Jahr'!$M21/12,0))</f>
        <v>0</v>
      </c>
      <c r="N33" s="820">
        <f t="shared" si="4"/>
        <v>0</v>
      </c>
      <c r="O33" s="821"/>
    </row>
    <row r="34" spans="1:15" ht="12.75">
      <c r="A34" s="818">
        <v>11</v>
      </c>
      <c r="B34" s="830">
        <f>IF('Personalkosten 2. Jahr'!$D22&gt;0,IF('Personalkosten 2. Jahr'!$D22&lt;=Hilfstabelle!B$2=AND('Personalkosten 2. Jahr'!$E22&gt;=Hilfstabelle!B$2),'Personalkosten 2. Jahr'!$M22/('Personalkosten 2. Jahr'!$E22-'Personalkosten 2. Jahr'!$D22+1),0),IF('Personalkosten 2. Jahr'!$C22&gt;0,'Personalkosten 2. Jahr'!$M22/12,0))</f>
        <v>0</v>
      </c>
      <c r="C34" s="830">
        <f>IF('Personalkosten 2. Jahr'!$D22&gt;0,IF('Personalkosten 2. Jahr'!$D22&lt;=Hilfstabelle!C$2=AND('Personalkosten 2. Jahr'!$E22&gt;=Hilfstabelle!C$2),'Personalkosten 2. Jahr'!$M22/('Personalkosten 2. Jahr'!$E22-'Personalkosten 2. Jahr'!$D22+1),0),IF('Personalkosten 2. Jahr'!$C22&gt;0,'Personalkosten 2. Jahr'!$M22/12,0))</f>
        <v>0</v>
      </c>
      <c r="D34" s="830">
        <f>IF('Personalkosten 2. Jahr'!$D22&gt;0,IF('Personalkosten 2. Jahr'!$D22&lt;=Hilfstabelle!D$2=AND('Personalkosten 2. Jahr'!$E22&gt;=Hilfstabelle!D$2),'Personalkosten 2. Jahr'!$M22/('Personalkosten 2. Jahr'!$E22-'Personalkosten 2. Jahr'!$D22+1),0),IF('Personalkosten 2. Jahr'!$C22&gt;0,'Personalkosten 2. Jahr'!$M22/12,0))</f>
        <v>0</v>
      </c>
      <c r="E34" s="830">
        <f>IF('Personalkosten 2. Jahr'!$D22&gt;0,IF('Personalkosten 2. Jahr'!$D22&lt;=Hilfstabelle!E$2=AND('Personalkosten 2. Jahr'!$E22&gt;=Hilfstabelle!E$2),'Personalkosten 2. Jahr'!$M22/('Personalkosten 2. Jahr'!$E22-'Personalkosten 2. Jahr'!$D22+1),0),IF('Personalkosten 2. Jahr'!$C22&gt;0,'Personalkosten 2. Jahr'!$M22/12,0))</f>
        <v>0</v>
      </c>
      <c r="F34" s="830">
        <f>IF('Personalkosten 2. Jahr'!$D22&gt;0,IF('Personalkosten 2. Jahr'!$D22&lt;=Hilfstabelle!F$2=AND('Personalkosten 2. Jahr'!$E22&gt;=Hilfstabelle!F$2),'Personalkosten 2. Jahr'!$M22/('Personalkosten 2. Jahr'!$E22-'Personalkosten 2. Jahr'!$D22+1),0),IF('Personalkosten 2. Jahr'!$C22&gt;0,'Personalkosten 2. Jahr'!$M22/12,0))</f>
        <v>0</v>
      </c>
      <c r="G34" s="830">
        <f>IF('Personalkosten 2. Jahr'!$D22&gt;0,IF('Personalkosten 2. Jahr'!$D22&lt;=Hilfstabelle!G$2=AND('Personalkosten 2. Jahr'!$E22&gt;=Hilfstabelle!G$2),'Personalkosten 2. Jahr'!$M22/('Personalkosten 2. Jahr'!$E22-'Personalkosten 2. Jahr'!$D22+1),0),IF('Personalkosten 2. Jahr'!$C22&gt;0,'Personalkosten 2. Jahr'!$M22/12,0))</f>
        <v>0</v>
      </c>
      <c r="H34" s="830">
        <f>IF('Personalkosten 2. Jahr'!$D22&gt;0,IF('Personalkosten 2. Jahr'!$D22&lt;=Hilfstabelle!H$2=AND('Personalkosten 2. Jahr'!$E22&gt;=Hilfstabelle!H$2),'Personalkosten 2. Jahr'!$M22/('Personalkosten 2. Jahr'!$E22-'Personalkosten 2. Jahr'!$D22+1),0),IF('Personalkosten 2. Jahr'!$C22&gt;0,'Personalkosten 2. Jahr'!$M22/12,0))</f>
        <v>0</v>
      </c>
      <c r="I34" s="830">
        <f>IF('Personalkosten 2. Jahr'!$D22&gt;0,IF('Personalkosten 2. Jahr'!$D22&lt;=Hilfstabelle!I$2=AND('Personalkosten 2. Jahr'!$E22&gt;=Hilfstabelle!I$2),'Personalkosten 2. Jahr'!$M22/('Personalkosten 2. Jahr'!$E22-'Personalkosten 2. Jahr'!$D22+1),0),IF('Personalkosten 2. Jahr'!$C22&gt;0,'Personalkosten 2. Jahr'!$M22/12,0))</f>
        <v>0</v>
      </c>
      <c r="J34" s="830">
        <f>IF('Personalkosten 2. Jahr'!$D22&gt;0,IF('Personalkosten 2. Jahr'!$D22&lt;=Hilfstabelle!J$2=AND('Personalkosten 2. Jahr'!$E22&gt;=Hilfstabelle!J$2),'Personalkosten 2. Jahr'!$M22/('Personalkosten 2. Jahr'!$E22-'Personalkosten 2. Jahr'!$D22+1),0),IF('Personalkosten 2. Jahr'!$C22&gt;0,'Personalkosten 2. Jahr'!$M22/12,0))</f>
        <v>0</v>
      </c>
      <c r="K34" s="830">
        <f>IF('Personalkosten 2. Jahr'!$D22&gt;0,IF('Personalkosten 2. Jahr'!$D22&lt;=Hilfstabelle!K$2=AND('Personalkosten 2. Jahr'!$E22&gt;=Hilfstabelle!K$2),'Personalkosten 2. Jahr'!$M22/('Personalkosten 2. Jahr'!$E22-'Personalkosten 2. Jahr'!$D22+1),0),IF('Personalkosten 2. Jahr'!$C22&gt;0,'Personalkosten 2. Jahr'!$M22/12,0))</f>
        <v>0</v>
      </c>
      <c r="L34" s="830">
        <f>IF('Personalkosten 2. Jahr'!$D22&gt;0,IF('Personalkosten 2. Jahr'!$D22&lt;=Hilfstabelle!L$2=AND('Personalkosten 2. Jahr'!$E22&gt;=Hilfstabelle!L$2),'Personalkosten 2. Jahr'!$M22/('Personalkosten 2. Jahr'!$E22-'Personalkosten 2. Jahr'!$D22+1),0),IF('Personalkosten 2. Jahr'!$C22&gt;0,'Personalkosten 2. Jahr'!$M22/12,0))</f>
        <v>0</v>
      </c>
      <c r="M34" s="830">
        <f>IF('Personalkosten 2. Jahr'!$D22&gt;0,IF('Personalkosten 2. Jahr'!$D22&lt;=Hilfstabelle!M$2=AND('Personalkosten 2. Jahr'!$E22&gt;=Hilfstabelle!M$2),'Personalkosten 2. Jahr'!$M22/('Personalkosten 2. Jahr'!$E22-'Personalkosten 2. Jahr'!$D22+1),0),IF('Personalkosten 2. Jahr'!$C22&gt;0,'Personalkosten 2. Jahr'!$M22/12,0))</f>
        <v>0</v>
      </c>
      <c r="N34" s="820">
        <f t="shared" si="4"/>
        <v>0</v>
      </c>
      <c r="O34" s="821"/>
    </row>
    <row r="35" spans="1:15" ht="12.75">
      <c r="A35" s="832">
        <v>12</v>
      </c>
      <c r="B35" s="830">
        <f>IF('Personalkosten 2. Jahr'!$D23&gt;0,IF('Personalkosten 2. Jahr'!$D23&lt;=Hilfstabelle!B$2=AND('Personalkosten 2. Jahr'!$E23&gt;=Hilfstabelle!B$2),'Personalkosten 2. Jahr'!$M23/('Personalkosten 2. Jahr'!$E23-'Personalkosten 2. Jahr'!$D23+1),0),IF('Personalkosten 2. Jahr'!$C23&gt;0,'Personalkosten 2. Jahr'!$M23/12,0))</f>
        <v>0</v>
      </c>
      <c r="C35" s="830">
        <f>IF('Personalkosten 2. Jahr'!$D23&gt;0,IF('Personalkosten 2. Jahr'!$D23&lt;=Hilfstabelle!C$2=AND('Personalkosten 2. Jahr'!$E23&gt;=Hilfstabelle!C$2),'Personalkosten 2. Jahr'!$M23/('Personalkosten 2. Jahr'!$E23-'Personalkosten 2. Jahr'!$D23+1),0),IF('Personalkosten 2. Jahr'!$C23&gt;0,'Personalkosten 2. Jahr'!$M23/12,0))</f>
        <v>0</v>
      </c>
      <c r="D35" s="830">
        <f>IF('Personalkosten 2. Jahr'!$D23&gt;0,IF('Personalkosten 2. Jahr'!$D23&lt;=Hilfstabelle!D$2=AND('Personalkosten 2. Jahr'!$E23&gt;=Hilfstabelle!D$2),'Personalkosten 2. Jahr'!$M23/('Personalkosten 2. Jahr'!$E23-'Personalkosten 2. Jahr'!$D23+1),0),IF('Personalkosten 2. Jahr'!$C23&gt;0,'Personalkosten 2. Jahr'!$M23/12,0))</f>
        <v>0</v>
      </c>
      <c r="E35" s="830">
        <f>IF('Personalkosten 2. Jahr'!$D23&gt;0,IF('Personalkosten 2. Jahr'!$D23&lt;=Hilfstabelle!E$2=AND('Personalkosten 2. Jahr'!$E23&gt;=Hilfstabelle!E$2),'Personalkosten 2. Jahr'!$M23/('Personalkosten 2. Jahr'!$E23-'Personalkosten 2. Jahr'!$D23+1),0),IF('Personalkosten 2. Jahr'!$C23&gt;0,'Personalkosten 2. Jahr'!$M23/12,0))</f>
        <v>0</v>
      </c>
      <c r="F35" s="830">
        <f>IF('Personalkosten 2. Jahr'!$D23&gt;0,IF('Personalkosten 2. Jahr'!$D23&lt;=Hilfstabelle!F$2=AND('Personalkosten 2. Jahr'!$E23&gt;=Hilfstabelle!F$2),'Personalkosten 2. Jahr'!$M23/('Personalkosten 2. Jahr'!$E23-'Personalkosten 2. Jahr'!$D23+1),0),IF('Personalkosten 2. Jahr'!$C23&gt;0,'Personalkosten 2. Jahr'!$M23/12,0))</f>
        <v>0</v>
      </c>
      <c r="G35" s="830">
        <f>IF('Personalkosten 2. Jahr'!$D23&gt;0,IF('Personalkosten 2. Jahr'!$D23&lt;=Hilfstabelle!G$2=AND('Personalkosten 2. Jahr'!$E23&gt;=Hilfstabelle!G$2),'Personalkosten 2. Jahr'!$M23/('Personalkosten 2. Jahr'!$E23-'Personalkosten 2. Jahr'!$D23+1),0),IF('Personalkosten 2. Jahr'!$C23&gt;0,'Personalkosten 2. Jahr'!$M23/12,0))</f>
        <v>0</v>
      </c>
      <c r="H35" s="830">
        <f>IF('Personalkosten 2. Jahr'!$D23&gt;0,IF('Personalkosten 2. Jahr'!$D23&lt;=Hilfstabelle!H$2=AND('Personalkosten 2. Jahr'!$E23&gt;=Hilfstabelle!H$2),'Personalkosten 2. Jahr'!$M23/('Personalkosten 2. Jahr'!$E23-'Personalkosten 2. Jahr'!$D23+1),0),IF('Personalkosten 2. Jahr'!$C23&gt;0,'Personalkosten 2. Jahr'!$M23/12,0))</f>
        <v>0</v>
      </c>
      <c r="I35" s="830">
        <f>IF('Personalkosten 2. Jahr'!$D23&gt;0,IF('Personalkosten 2. Jahr'!$D23&lt;=Hilfstabelle!I$2=AND('Personalkosten 2. Jahr'!$E23&gt;=Hilfstabelle!I$2),'Personalkosten 2. Jahr'!$M23/('Personalkosten 2. Jahr'!$E23-'Personalkosten 2. Jahr'!$D23+1),0),IF('Personalkosten 2. Jahr'!$C23&gt;0,'Personalkosten 2. Jahr'!$M23/12,0))</f>
        <v>0</v>
      </c>
      <c r="J35" s="830">
        <f>IF('Personalkosten 2. Jahr'!$D23&gt;0,IF('Personalkosten 2. Jahr'!$D23&lt;=Hilfstabelle!J$2=AND('Personalkosten 2. Jahr'!$E23&gt;=Hilfstabelle!J$2),'Personalkosten 2. Jahr'!$M23/('Personalkosten 2. Jahr'!$E23-'Personalkosten 2. Jahr'!$D23+1),0),IF('Personalkosten 2. Jahr'!$C23&gt;0,'Personalkosten 2. Jahr'!$M23/12,0))</f>
        <v>0</v>
      </c>
      <c r="K35" s="830">
        <f>IF('Personalkosten 2. Jahr'!$D23&gt;0,IF('Personalkosten 2. Jahr'!$D23&lt;=Hilfstabelle!K$2=AND('Personalkosten 2. Jahr'!$E23&gt;=Hilfstabelle!K$2),'Personalkosten 2. Jahr'!$M23/('Personalkosten 2. Jahr'!$E23-'Personalkosten 2. Jahr'!$D23+1),0),IF('Personalkosten 2. Jahr'!$C23&gt;0,'Personalkosten 2. Jahr'!$M23/12,0))</f>
        <v>0</v>
      </c>
      <c r="L35" s="830">
        <f>IF('Personalkosten 2. Jahr'!$D23&gt;0,IF('Personalkosten 2. Jahr'!$D23&lt;=Hilfstabelle!L$2=AND('Personalkosten 2. Jahr'!$E23&gt;=Hilfstabelle!L$2),'Personalkosten 2. Jahr'!$M23/('Personalkosten 2. Jahr'!$E23-'Personalkosten 2. Jahr'!$D23+1),0),IF('Personalkosten 2. Jahr'!$C23&gt;0,'Personalkosten 2. Jahr'!$M23/12,0))</f>
        <v>0</v>
      </c>
      <c r="M35" s="830">
        <f>IF('Personalkosten 2. Jahr'!$D23&gt;0,IF('Personalkosten 2. Jahr'!$D23&lt;=Hilfstabelle!M$2=AND('Personalkosten 2. Jahr'!$E23&gt;=Hilfstabelle!M$2),'Personalkosten 2. Jahr'!$M23/('Personalkosten 2. Jahr'!$E23-'Personalkosten 2. Jahr'!$D23+1),0),IF('Personalkosten 2. Jahr'!$C23&gt;0,'Personalkosten 2. Jahr'!$M23/12,0))</f>
        <v>0</v>
      </c>
      <c r="N35" s="820">
        <f t="shared" si="4"/>
        <v>0</v>
      </c>
      <c r="O35" s="821"/>
    </row>
    <row r="36" spans="1:15" ht="12.75">
      <c r="A36" s="818" t="s">
        <v>394</v>
      </c>
      <c r="B36" s="848" t="e">
        <f>('Personalkosten 2. Jahr'!$M$25+'Personalkosten 2. Jahr'!$M$26)*Hilfstabelle!B37/'Personalkosten 2. Jahr'!$M$24</f>
        <v>#DIV/0!</v>
      </c>
      <c r="C36" s="848" t="e">
        <f>('Personalkosten 2. Jahr'!$M$25+'Personalkosten 2. Jahr'!$M$26)*Hilfstabelle!C37/'Personalkosten 2. Jahr'!$M$24</f>
        <v>#DIV/0!</v>
      </c>
      <c r="D36" s="848" t="e">
        <f>('Personalkosten 2. Jahr'!$M$25+'Personalkosten 2. Jahr'!$M$26)*Hilfstabelle!D37/'Personalkosten 2. Jahr'!$M$24</f>
        <v>#DIV/0!</v>
      </c>
      <c r="E36" s="848" t="e">
        <f>('Personalkosten 2. Jahr'!$M$25+'Personalkosten 2. Jahr'!$M$26)*Hilfstabelle!E37/'Personalkosten 2. Jahr'!$M$24</f>
        <v>#DIV/0!</v>
      </c>
      <c r="F36" s="848" t="e">
        <f>('Personalkosten 2. Jahr'!$M$25+'Personalkosten 2. Jahr'!$M$26)*Hilfstabelle!F37/'Personalkosten 2. Jahr'!$M$24</f>
        <v>#DIV/0!</v>
      </c>
      <c r="G36" s="848" t="e">
        <f>('Personalkosten 2. Jahr'!$M$25+'Personalkosten 2. Jahr'!$M$26)*Hilfstabelle!G37/'Personalkosten 2. Jahr'!$M$24</f>
        <v>#DIV/0!</v>
      </c>
      <c r="H36" s="848" t="e">
        <f>('Personalkosten 2. Jahr'!$M$25+'Personalkosten 2. Jahr'!$M$26)*Hilfstabelle!H37/'Personalkosten 2. Jahr'!$M$24</f>
        <v>#DIV/0!</v>
      </c>
      <c r="I36" s="848" t="e">
        <f>('Personalkosten 2. Jahr'!$M$25+'Personalkosten 2. Jahr'!$M$26)*Hilfstabelle!I37/'Personalkosten 2. Jahr'!$M$24</f>
        <v>#DIV/0!</v>
      </c>
      <c r="J36" s="848" t="e">
        <f>('Personalkosten 2. Jahr'!$M$25+'Personalkosten 2. Jahr'!$M$26)*Hilfstabelle!J37/'Personalkosten 2. Jahr'!$M$24</f>
        <v>#DIV/0!</v>
      </c>
      <c r="K36" s="848" t="e">
        <f>('Personalkosten 2. Jahr'!$M$25+'Personalkosten 2. Jahr'!$M$26)*Hilfstabelle!K37/'Personalkosten 2. Jahr'!$M$24</f>
        <v>#DIV/0!</v>
      </c>
      <c r="L36" s="848" t="e">
        <f>('Personalkosten 2. Jahr'!$M$25+'Personalkosten 2. Jahr'!$M$26)*Hilfstabelle!L37/'Personalkosten 2. Jahr'!$M$24</f>
        <v>#DIV/0!</v>
      </c>
      <c r="M36" s="848" t="e">
        <f>('Personalkosten 2. Jahr'!$M$25+'Personalkosten 2. Jahr'!$M$26)*Hilfstabelle!M37/'Personalkosten 2. Jahr'!$M$24</f>
        <v>#DIV/0!</v>
      </c>
      <c r="N36" s="845" t="e">
        <f t="shared" si="4"/>
        <v>#DIV/0!</v>
      </c>
      <c r="O36" s="821"/>
    </row>
    <row r="37" spans="1:15" ht="12.75">
      <c r="A37" s="832" t="s">
        <v>10</v>
      </c>
      <c r="B37" s="848">
        <f>SUM(B24:B35)</f>
        <v>0</v>
      </c>
      <c r="C37" s="848">
        <f>SUM(C24:C35)</f>
        <v>0</v>
      </c>
      <c r="D37" s="848">
        <f aca="true" t="shared" si="5" ref="D37:M37">SUM(D24:D35)</f>
        <v>0</v>
      </c>
      <c r="E37" s="848">
        <f t="shared" si="5"/>
        <v>0</v>
      </c>
      <c r="F37" s="848">
        <f t="shared" si="5"/>
        <v>0</v>
      </c>
      <c r="G37" s="848">
        <f t="shared" si="5"/>
        <v>0</v>
      </c>
      <c r="H37" s="848">
        <f t="shared" si="5"/>
        <v>0</v>
      </c>
      <c r="I37" s="848">
        <f t="shared" si="5"/>
        <v>0</v>
      </c>
      <c r="J37" s="848">
        <f t="shared" si="5"/>
        <v>0</v>
      </c>
      <c r="K37" s="848">
        <f t="shared" si="5"/>
        <v>0</v>
      </c>
      <c r="L37" s="848">
        <f t="shared" si="5"/>
        <v>0</v>
      </c>
      <c r="M37" s="848">
        <f t="shared" si="5"/>
        <v>0</v>
      </c>
      <c r="N37" s="845">
        <f t="shared" si="4"/>
        <v>0</v>
      </c>
      <c r="O37" s="821"/>
    </row>
    <row r="38" spans="1:15" ht="12.75">
      <c r="A38" s="832" t="s">
        <v>10</v>
      </c>
      <c r="B38" s="848">
        <f>IF(B37&gt;0,B36+B37,B37)</f>
        <v>0</v>
      </c>
      <c r="C38" s="848">
        <f>IF(C37&gt;0,C36+C37,C37)</f>
        <v>0</v>
      </c>
      <c r="D38" s="848">
        <f aca="true" t="shared" si="6" ref="D38:M38">IF(D37&gt;0,D36+D37,D37)</f>
        <v>0</v>
      </c>
      <c r="E38" s="848">
        <f t="shared" si="6"/>
        <v>0</v>
      </c>
      <c r="F38" s="848">
        <f t="shared" si="6"/>
        <v>0</v>
      </c>
      <c r="G38" s="848">
        <f t="shared" si="6"/>
        <v>0</v>
      </c>
      <c r="H38" s="848">
        <f t="shared" si="6"/>
        <v>0</v>
      </c>
      <c r="I38" s="848">
        <f t="shared" si="6"/>
        <v>0</v>
      </c>
      <c r="J38" s="848">
        <f t="shared" si="6"/>
        <v>0</v>
      </c>
      <c r="K38" s="848">
        <f t="shared" si="6"/>
        <v>0</v>
      </c>
      <c r="L38" s="848">
        <f t="shared" si="6"/>
        <v>0</v>
      </c>
      <c r="M38" s="848">
        <f t="shared" si="6"/>
        <v>0</v>
      </c>
      <c r="N38" s="847">
        <f t="shared" si="4"/>
        <v>0</v>
      </c>
      <c r="O38" s="821"/>
    </row>
    <row r="39" spans="1:15" ht="12.75">
      <c r="A39" s="818"/>
      <c r="B39" s="819"/>
      <c r="C39" s="819"/>
      <c r="D39" s="819"/>
      <c r="E39" s="819"/>
      <c r="F39" s="819"/>
      <c r="G39" s="819"/>
      <c r="H39" s="819"/>
      <c r="I39" s="819"/>
      <c r="J39" s="819"/>
      <c r="K39" s="819"/>
      <c r="L39" s="819"/>
      <c r="M39" s="819"/>
      <c r="N39" s="819"/>
      <c r="O39" s="821"/>
    </row>
    <row r="40" spans="1:15" ht="12.75">
      <c r="A40" s="818"/>
      <c r="B40" s="819"/>
      <c r="C40" s="819"/>
      <c r="D40" s="819"/>
      <c r="E40" s="819"/>
      <c r="F40" s="819"/>
      <c r="G40" s="819"/>
      <c r="H40" s="819"/>
      <c r="I40" s="819"/>
      <c r="J40" s="819"/>
      <c r="K40" s="819"/>
      <c r="L40" s="819"/>
      <c r="M40" s="819"/>
      <c r="N40" s="819"/>
      <c r="O40" s="821"/>
    </row>
    <row r="41" spans="1:15" ht="12.75">
      <c r="A41" s="818"/>
      <c r="B41" s="819"/>
      <c r="C41" s="819"/>
      <c r="D41" s="819"/>
      <c r="E41" s="819"/>
      <c r="F41" s="819"/>
      <c r="G41" s="819"/>
      <c r="H41" s="819"/>
      <c r="I41" s="819"/>
      <c r="J41" s="819"/>
      <c r="K41" s="819"/>
      <c r="L41" s="819"/>
      <c r="M41" s="819"/>
      <c r="N41" s="819"/>
      <c r="O41" s="821"/>
    </row>
    <row r="42" spans="1:15" ht="12.75">
      <c r="A42" s="818"/>
      <c r="B42" s="819"/>
      <c r="C42" s="819"/>
      <c r="D42" s="819"/>
      <c r="E42" s="819"/>
      <c r="F42" s="819"/>
      <c r="G42" s="819"/>
      <c r="H42" s="819"/>
      <c r="I42" s="819"/>
      <c r="J42" s="819"/>
      <c r="K42" s="819"/>
      <c r="L42" s="819"/>
      <c r="M42" s="819"/>
      <c r="N42" s="819"/>
      <c r="O42" s="821"/>
    </row>
    <row r="43" spans="1:15" ht="12.75">
      <c r="A43" s="818"/>
      <c r="B43" s="819"/>
      <c r="C43" s="819"/>
      <c r="D43" s="819"/>
      <c r="E43" s="819"/>
      <c r="F43" s="819"/>
      <c r="G43" s="819"/>
      <c r="H43" s="819"/>
      <c r="I43" s="819"/>
      <c r="J43" s="819"/>
      <c r="K43" s="819"/>
      <c r="L43" s="819"/>
      <c r="M43" s="819"/>
      <c r="N43" s="819"/>
      <c r="O43" s="821"/>
    </row>
    <row r="44" spans="1:15" ht="12.75">
      <c r="A44" s="818" t="s">
        <v>393</v>
      </c>
      <c r="B44" s="819">
        <v>1</v>
      </c>
      <c r="C44" s="819">
        <v>2</v>
      </c>
      <c r="D44" s="819">
        <v>3</v>
      </c>
      <c r="E44" s="819">
        <v>4</v>
      </c>
      <c r="F44" s="819">
        <v>5</v>
      </c>
      <c r="G44" s="819">
        <v>6</v>
      </c>
      <c r="H44" s="819">
        <v>7</v>
      </c>
      <c r="I44" s="819">
        <v>8</v>
      </c>
      <c r="J44" s="819">
        <v>9</v>
      </c>
      <c r="K44" s="819">
        <v>10</v>
      </c>
      <c r="L44" s="819">
        <v>11</v>
      </c>
      <c r="M44" s="819">
        <v>12</v>
      </c>
      <c r="N44" s="843" t="s">
        <v>10</v>
      </c>
      <c r="O44" s="821"/>
    </row>
    <row r="45" spans="1:15" ht="12.75">
      <c r="A45" s="818">
        <v>1</v>
      </c>
      <c r="B45" s="830">
        <f>IF('Personalkosten 3. Jahr'!$D12&gt;0,IF('Personalkosten 3. Jahr'!$D12&lt;=Hilfstabelle!B$2=AND('Personalkosten 3. Jahr'!$E12&gt;=Hilfstabelle!B$2),'Personalkosten 3. Jahr'!$M12/('Personalkosten 3. Jahr'!$E12-'Personalkosten 3. Jahr'!$D12+1),0),IF('Personalkosten 3. Jahr'!$C12&gt;0,'Personalkosten 3. Jahr'!$M12/12,0))</f>
        <v>0</v>
      </c>
      <c r="C45" s="830">
        <f>IF('Personalkosten 3. Jahr'!$D12&gt;0,IF('Personalkosten 3. Jahr'!$D12&lt;=Hilfstabelle!C$2=AND('Personalkosten 3. Jahr'!$E12&gt;=Hilfstabelle!C$2),'Personalkosten 3. Jahr'!$M12/('Personalkosten 3. Jahr'!$E12-'Personalkosten 3. Jahr'!$D12+1),0),IF('Personalkosten 3. Jahr'!$C12&gt;0,'Personalkosten 3. Jahr'!$M12/12,0))</f>
        <v>0</v>
      </c>
      <c r="D45" s="830">
        <f>IF('Personalkosten 3. Jahr'!$D12&gt;0,IF('Personalkosten 3. Jahr'!$D12&lt;=Hilfstabelle!D$2=AND('Personalkosten 3. Jahr'!$E12&gt;=Hilfstabelle!D$2),'Personalkosten 3. Jahr'!$M12/('Personalkosten 3. Jahr'!$E12-'Personalkosten 3. Jahr'!$D12+1),0),IF('Personalkosten 3. Jahr'!$C12&gt;0,'Personalkosten 3. Jahr'!$M12/12,0))</f>
        <v>0</v>
      </c>
      <c r="E45" s="830">
        <f>IF('Personalkosten 3. Jahr'!$D12&gt;0,IF('Personalkosten 3. Jahr'!$D12&lt;=Hilfstabelle!E$2=AND('Personalkosten 3. Jahr'!$E12&gt;=Hilfstabelle!E$2),'Personalkosten 3. Jahr'!$M12/('Personalkosten 3. Jahr'!$E12-'Personalkosten 3. Jahr'!$D12+1),0),IF('Personalkosten 3. Jahr'!$C12&gt;0,'Personalkosten 3. Jahr'!$M12/12,0))</f>
        <v>0</v>
      </c>
      <c r="F45" s="830">
        <f>IF('Personalkosten 3. Jahr'!$D12&gt;0,IF('Personalkosten 3. Jahr'!$D12&lt;=Hilfstabelle!F$2=AND('Personalkosten 3. Jahr'!$E12&gt;=Hilfstabelle!F$2),'Personalkosten 3. Jahr'!$M12/('Personalkosten 3. Jahr'!$E12-'Personalkosten 3. Jahr'!$D12+1),0),IF('Personalkosten 3. Jahr'!$C12&gt;0,'Personalkosten 3. Jahr'!$M12/12,0))</f>
        <v>0</v>
      </c>
      <c r="G45" s="830">
        <f>IF('Personalkosten 3. Jahr'!$D12&gt;0,IF('Personalkosten 3. Jahr'!$D12&lt;=Hilfstabelle!G$2=AND('Personalkosten 3. Jahr'!$E12&gt;=Hilfstabelle!G$2),'Personalkosten 3. Jahr'!$M12/('Personalkosten 3. Jahr'!$E12-'Personalkosten 3. Jahr'!$D12+1),0),IF('Personalkosten 3. Jahr'!$C12&gt;0,'Personalkosten 3. Jahr'!$M12/12,0))</f>
        <v>0</v>
      </c>
      <c r="H45" s="830">
        <f>IF('Personalkosten 3. Jahr'!$D12&gt;0,IF('Personalkosten 3. Jahr'!$D12&lt;=Hilfstabelle!H$2=AND('Personalkosten 3. Jahr'!$E12&gt;=Hilfstabelle!H$2),'Personalkosten 3. Jahr'!$M12/('Personalkosten 3. Jahr'!$E12-'Personalkosten 3. Jahr'!$D12+1),0),IF('Personalkosten 3. Jahr'!$C12&gt;0,'Personalkosten 3. Jahr'!$M12/12,0))</f>
        <v>0</v>
      </c>
      <c r="I45" s="830">
        <f>IF('Personalkosten 3. Jahr'!$D12&gt;0,IF('Personalkosten 3. Jahr'!$D12&lt;=Hilfstabelle!I$2=AND('Personalkosten 3. Jahr'!$E12&gt;=Hilfstabelle!I$2),'Personalkosten 3. Jahr'!$M12/('Personalkosten 3. Jahr'!$E12-'Personalkosten 3. Jahr'!$D12+1),0),IF('Personalkosten 3. Jahr'!$C12&gt;0,'Personalkosten 3. Jahr'!$M12/12,0))</f>
        <v>0</v>
      </c>
      <c r="J45" s="830">
        <f>IF('Personalkosten 3. Jahr'!$D12&gt;0,IF('Personalkosten 3. Jahr'!$D12&lt;=Hilfstabelle!J$2=AND('Personalkosten 3. Jahr'!$E12&gt;=Hilfstabelle!J$2),'Personalkosten 3. Jahr'!$M12/('Personalkosten 3. Jahr'!$E12-'Personalkosten 3. Jahr'!$D12+1),0),IF('Personalkosten 3. Jahr'!$C12&gt;0,'Personalkosten 3. Jahr'!$M12/12,0))</f>
        <v>0</v>
      </c>
      <c r="K45" s="830">
        <f>IF('Personalkosten 3. Jahr'!$D12&gt;0,IF('Personalkosten 3. Jahr'!$D12&lt;=Hilfstabelle!K$2=AND('Personalkosten 3. Jahr'!$E12&gt;=Hilfstabelle!K$2),'Personalkosten 3. Jahr'!$M12/('Personalkosten 3. Jahr'!$E12-'Personalkosten 3. Jahr'!$D12+1),0),IF('Personalkosten 3. Jahr'!$C12&gt;0,'Personalkosten 3. Jahr'!$M12/12,0))</f>
        <v>0</v>
      </c>
      <c r="L45" s="830">
        <f>IF('Personalkosten 3. Jahr'!$D12&gt;0,IF('Personalkosten 3. Jahr'!$D12&lt;=Hilfstabelle!L$2=AND('Personalkosten 3. Jahr'!$E12&gt;=Hilfstabelle!L$2),'Personalkosten 3. Jahr'!$M12/('Personalkosten 3. Jahr'!$E12-'Personalkosten 3. Jahr'!$D12+1),0),IF('Personalkosten 3. Jahr'!$C12&gt;0,'Personalkosten 3. Jahr'!$M12/12,0))</f>
        <v>0</v>
      </c>
      <c r="M45" s="830">
        <f>IF('Personalkosten 3. Jahr'!$D12&gt;0,IF('Personalkosten 3. Jahr'!$D12&lt;=Hilfstabelle!M$2=AND('Personalkosten 3. Jahr'!$E12&gt;=Hilfstabelle!M$2),'Personalkosten 3. Jahr'!$M12/('Personalkosten 3. Jahr'!$E12-'Personalkosten 3. Jahr'!$D12+1),0),IF('Personalkosten 3. Jahr'!$C12&gt;0,'Personalkosten 3. Jahr'!$M12/12,0))</f>
        <v>0</v>
      </c>
      <c r="N45" s="842">
        <f aca="true" t="shared" si="7" ref="N45:N56">SUM(B45:M45)</f>
        <v>0</v>
      </c>
      <c r="O45" s="821"/>
    </row>
    <row r="46" spans="1:15" ht="12.75">
      <c r="A46" s="818">
        <v>2</v>
      </c>
      <c r="B46" s="830">
        <f>IF('Personalkosten 3. Jahr'!$D13&gt;0,IF('Personalkosten 3. Jahr'!$D13&lt;=Hilfstabelle!B$2=AND('Personalkosten 3. Jahr'!$E13&gt;=Hilfstabelle!B$2),'Personalkosten 3. Jahr'!$M13/('Personalkosten 3. Jahr'!$E13-'Personalkosten 3. Jahr'!$D13+1),0),IF('Personalkosten 3. Jahr'!$C13&gt;0,'Personalkosten 3. Jahr'!$M13/12,0))</f>
        <v>0</v>
      </c>
      <c r="C46" s="830">
        <f>IF('Personalkosten 3. Jahr'!$D13&gt;0,IF('Personalkosten 3. Jahr'!$D13&lt;=Hilfstabelle!C$2=AND('Personalkosten 3. Jahr'!$E13&gt;=Hilfstabelle!C$2),'Personalkosten 3. Jahr'!$M13/('Personalkosten 3. Jahr'!$E13-'Personalkosten 3. Jahr'!$D13+1),0),IF('Personalkosten 3. Jahr'!$C13&gt;0,'Personalkosten 3. Jahr'!$M13/12,0))</f>
        <v>0</v>
      </c>
      <c r="D46" s="830">
        <f>IF('Personalkosten 3. Jahr'!$D13&gt;0,IF('Personalkosten 3. Jahr'!$D13&lt;=Hilfstabelle!D$2=AND('Personalkosten 3. Jahr'!$E13&gt;=Hilfstabelle!D$2),'Personalkosten 3. Jahr'!$M13/('Personalkosten 3. Jahr'!$E13-'Personalkosten 3. Jahr'!$D13+1),0),IF('Personalkosten 3. Jahr'!$C13&gt;0,'Personalkosten 3. Jahr'!$M13/12,0))</f>
        <v>0</v>
      </c>
      <c r="E46" s="830">
        <f>IF('Personalkosten 3. Jahr'!$D13&gt;0,IF('Personalkosten 3. Jahr'!$D13&lt;=Hilfstabelle!E$2=AND('Personalkosten 3. Jahr'!$E13&gt;=Hilfstabelle!E$2),'Personalkosten 3. Jahr'!$M13/('Personalkosten 3. Jahr'!$E13-'Personalkosten 3. Jahr'!$D13+1),0),IF('Personalkosten 3. Jahr'!$C13&gt;0,'Personalkosten 3. Jahr'!$M13/12,0))</f>
        <v>0</v>
      </c>
      <c r="F46" s="830">
        <f>IF('Personalkosten 3. Jahr'!$D13&gt;0,IF('Personalkosten 3. Jahr'!$D13&lt;=Hilfstabelle!F$2=AND('Personalkosten 3. Jahr'!$E13&gt;=Hilfstabelle!F$2),'Personalkosten 3. Jahr'!$M13/('Personalkosten 3. Jahr'!$E13-'Personalkosten 3. Jahr'!$D13+1),0),IF('Personalkosten 3. Jahr'!$C13&gt;0,'Personalkosten 3. Jahr'!$M13/12,0))</f>
        <v>0</v>
      </c>
      <c r="G46" s="830">
        <f>IF('Personalkosten 3. Jahr'!$D13&gt;0,IF('Personalkosten 3. Jahr'!$D13&lt;=Hilfstabelle!G$2=AND('Personalkosten 3. Jahr'!$E13&gt;=Hilfstabelle!G$2),'Personalkosten 3. Jahr'!$M13/('Personalkosten 3. Jahr'!$E13-'Personalkosten 3. Jahr'!$D13+1),0),IF('Personalkosten 3. Jahr'!$C13&gt;0,'Personalkosten 3. Jahr'!$M13/12,0))</f>
        <v>0</v>
      </c>
      <c r="H46" s="830">
        <f>IF('Personalkosten 3. Jahr'!$D13&gt;0,IF('Personalkosten 3. Jahr'!$D13&lt;=Hilfstabelle!H$2=AND('Personalkosten 3. Jahr'!$E13&gt;=Hilfstabelle!H$2),'Personalkosten 3. Jahr'!$M13/('Personalkosten 3. Jahr'!$E13-'Personalkosten 3. Jahr'!$D13+1),0),IF('Personalkosten 3. Jahr'!$C13&gt;0,'Personalkosten 3. Jahr'!$M13/12,0))</f>
        <v>0</v>
      </c>
      <c r="I46" s="830">
        <f>IF('Personalkosten 3. Jahr'!$D13&gt;0,IF('Personalkosten 3. Jahr'!$D13&lt;=Hilfstabelle!I$2=AND('Personalkosten 3. Jahr'!$E13&gt;=Hilfstabelle!I$2),'Personalkosten 3. Jahr'!$M13/('Personalkosten 3. Jahr'!$E13-'Personalkosten 3. Jahr'!$D13+1),0),IF('Personalkosten 3. Jahr'!$C13&gt;0,'Personalkosten 3. Jahr'!$M13/12,0))</f>
        <v>0</v>
      </c>
      <c r="J46" s="830">
        <f>IF('Personalkosten 3. Jahr'!$D13&gt;0,IF('Personalkosten 3. Jahr'!$D13&lt;=Hilfstabelle!J$2=AND('Personalkosten 3. Jahr'!$E13&gt;=Hilfstabelle!J$2),'Personalkosten 3. Jahr'!$M13/('Personalkosten 3. Jahr'!$E13-'Personalkosten 3. Jahr'!$D13+1),0),IF('Personalkosten 3. Jahr'!$C13&gt;0,'Personalkosten 3. Jahr'!$M13/12,0))</f>
        <v>0</v>
      </c>
      <c r="K46" s="830">
        <f>IF('Personalkosten 3. Jahr'!$D13&gt;0,IF('Personalkosten 3. Jahr'!$D13&lt;=Hilfstabelle!K$2=AND('Personalkosten 3. Jahr'!$E13&gt;=Hilfstabelle!K$2),'Personalkosten 3. Jahr'!$M13/('Personalkosten 3. Jahr'!$E13-'Personalkosten 3. Jahr'!$D13+1),0),IF('Personalkosten 3. Jahr'!$C13&gt;0,'Personalkosten 3. Jahr'!$M13/12,0))</f>
        <v>0</v>
      </c>
      <c r="L46" s="830">
        <f>IF('Personalkosten 3. Jahr'!$D13&gt;0,IF('Personalkosten 3. Jahr'!$D13&lt;=Hilfstabelle!L$2=AND('Personalkosten 3. Jahr'!$E13&gt;=Hilfstabelle!L$2),'Personalkosten 3. Jahr'!$M13/('Personalkosten 3. Jahr'!$E13-'Personalkosten 3. Jahr'!$D13+1),0),IF('Personalkosten 3. Jahr'!$C13&gt;0,'Personalkosten 3. Jahr'!$M13/12,0))</f>
        <v>0</v>
      </c>
      <c r="M46" s="830">
        <f>IF('Personalkosten 3. Jahr'!$D13&gt;0,IF('Personalkosten 3. Jahr'!$D13&lt;=Hilfstabelle!M$2=AND('Personalkosten 3. Jahr'!$E13&gt;=Hilfstabelle!M$2),'Personalkosten 3. Jahr'!$M13/('Personalkosten 3. Jahr'!$E13-'Personalkosten 3. Jahr'!$D13+1),0),IF('Personalkosten 3. Jahr'!$C13&gt;0,'Personalkosten 3. Jahr'!$M13/12,0))</f>
        <v>0</v>
      </c>
      <c r="N46" s="820">
        <f t="shared" si="7"/>
        <v>0</v>
      </c>
      <c r="O46" s="821"/>
    </row>
    <row r="47" spans="1:15" ht="12.75">
      <c r="A47" s="818">
        <v>3</v>
      </c>
      <c r="B47" s="830">
        <f>IF('Personalkosten 3. Jahr'!$D14&gt;0,IF('Personalkosten 3. Jahr'!$D14&lt;=Hilfstabelle!B$2=AND('Personalkosten 3. Jahr'!$E14&gt;=Hilfstabelle!B$2),'Personalkosten 3. Jahr'!$M14/('Personalkosten 3. Jahr'!$E14-'Personalkosten 3. Jahr'!$D14+1),0),IF('Personalkosten 3. Jahr'!$C14&gt;0,'Personalkosten 3. Jahr'!$M14/12,0))</f>
        <v>0</v>
      </c>
      <c r="C47" s="830">
        <f>IF('Personalkosten 3. Jahr'!$D14&gt;0,IF('Personalkosten 3. Jahr'!$D14&lt;=Hilfstabelle!C$2=AND('Personalkosten 3. Jahr'!$E14&gt;=Hilfstabelle!C$2),'Personalkosten 3. Jahr'!$M14/('Personalkosten 3. Jahr'!$E14-'Personalkosten 3. Jahr'!$D14+1),0),IF('Personalkosten 3. Jahr'!$C14&gt;0,'Personalkosten 3. Jahr'!$M14/12,0))</f>
        <v>0</v>
      </c>
      <c r="D47" s="830">
        <f>IF('Personalkosten 3. Jahr'!$D14&gt;0,IF('Personalkosten 3. Jahr'!$D14&lt;=Hilfstabelle!D$2=AND('Personalkosten 3. Jahr'!$E14&gt;=Hilfstabelle!D$2),'Personalkosten 3. Jahr'!$M14/('Personalkosten 3. Jahr'!$E14-'Personalkosten 3. Jahr'!$D14+1),0),IF('Personalkosten 3. Jahr'!$C14&gt;0,'Personalkosten 3. Jahr'!$M14/12,0))</f>
        <v>0</v>
      </c>
      <c r="E47" s="830">
        <f>IF('Personalkosten 3. Jahr'!$D14&gt;0,IF('Personalkosten 3. Jahr'!$D14&lt;=Hilfstabelle!E$2=AND('Personalkosten 3. Jahr'!$E14&gt;=Hilfstabelle!E$2),'Personalkosten 3. Jahr'!$M14/('Personalkosten 3. Jahr'!$E14-'Personalkosten 3. Jahr'!$D14+1),0),IF('Personalkosten 3. Jahr'!$C14&gt;0,'Personalkosten 3. Jahr'!$M14/12,0))</f>
        <v>0</v>
      </c>
      <c r="F47" s="830">
        <f>IF('Personalkosten 3. Jahr'!$D14&gt;0,IF('Personalkosten 3. Jahr'!$D14&lt;=Hilfstabelle!F$2=AND('Personalkosten 3. Jahr'!$E14&gt;=Hilfstabelle!F$2),'Personalkosten 3. Jahr'!$M14/('Personalkosten 3. Jahr'!$E14-'Personalkosten 3. Jahr'!$D14+1),0),IF('Personalkosten 3. Jahr'!$C14&gt;0,'Personalkosten 3. Jahr'!$M14/12,0))</f>
        <v>0</v>
      </c>
      <c r="G47" s="830">
        <f>IF('Personalkosten 3. Jahr'!$D14&gt;0,IF('Personalkosten 3. Jahr'!$D14&lt;=Hilfstabelle!G$2=AND('Personalkosten 3. Jahr'!$E14&gt;=Hilfstabelle!G$2),'Personalkosten 3. Jahr'!$M14/('Personalkosten 3. Jahr'!$E14-'Personalkosten 3. Jahr'!$D14+1),0),IF('Personalkosten 3. Jahr'!$C14&gt;0,'Personalkosten 3. Jahr'!$M14/12,0))</f>
        <v>0</v>
      </c>
      <c r="H47" s="830">
        <f>IF('Personalkosten 3. Jahr'!$D14&gt;0,IF('Personalkosten 3. Jahr'!$D14&lt;=Hilfstabelle!H$2=AND('Personalkosten 3. Jahr'!$E14&gt;=Hilfstabelle!H$2),'Personalkosten 3. Jahr'!$M14/('Personalkosten 3. Jahr'!$E14-'Personalkosten 3. Jahr'!$D14+1),0),IF('Personalkosten 3. Jahr'!$C14&gt;0,'Personalkosten 3. Jahr'!$M14/12,0))</f>
        <v>0</v>
      </c>
      <c r="I47" s="830">
        <f>IF('Personalkosten 3. Jahr'!$D14&gt;0,IF('Personalkosten 3. Jahr'!$D14&lt;=Hilfstabelle!I$2=AND('Personalkosten 3. Jahr'!$E14&gt;=Hilfstabelle!I$2),'Personalkosten 3. Jahr'!$M14/('Personalkosten 3. Jahr'!$E14-'Personalkosten 3. Jahr'!$D14+1),0),IF('Personalkosten 3. Jahr'!$C14&gt;0,'Personalkosten 3. Jahr'!$M14/12,0))</f>
        <v>0</v>
      </c>
      <c r="J47" s="830">
        <f>IF('Personalkosten 3. Jahr'!$D14&gt;0,IF('Personalkosten 3. Jahr'!$D14&lt;=Hilfstabelle!J$2=AND('Personalkosten 3. Jahr'!$E14&gt;=Hilfstabelle!J$2),'Personalkosten 3. Jahr'!$M14/('Personalkosten 3. Jahr'!$E14-'Personalkosten 3. Jahr'!$D14+1),0),IF('Personalkosten 3. Jahr'!$C14&gt;0,'Personalkosten 3. Jahr'!$M14/12,0))</f>
        <v>0</v>
      </c>
      <c r="K47" s="830">
        <f>IF('Personalkosten 3. Jahr'!$D14&gt;0,IF('Personalkosten 3. Jahr'!$D14&lt;=Hilfstabelle!K$2=AND('Personalkosten 3. Jahr'!$E14&gt;=Hilfstabelle!K$2),'Personalkosten 3. Jahr'!$M14/('Personalkosten 3. Jahr'!$E14-'Personalkosten 3. Jahr'!$D14+1),0),IF('Personalkosten 3. Jahr'!$C14&gt;0,'Personalkosten 3. Jahr'!$M14/12,0))</f>
        <v>0</v>
      </c>
      <c r="L47" s="830">
        <f>IF('Personalkosten 3. Jahr'!$D14&gt;0,IF('Personalkosten 3. Jahr'!$D14&lt;=Hilfstabelle!L$2=AND('Personalkosten 3. Jahr'!$E14&gt;=Hilfstabelle!L$2),'Personalkosten 3. Jahr'!$M14/('Personalkosten 3. Jahr'!$E14-'Personalkosten 3. Jahr'!$D14+1),0),IF('Personalkosten 3. Jahr'!$C14&gt;0,'Personalkosten 3. Jahr'!$M14/12,0))</f>
        <v>0</v>
      </c>
      <c r="M47" s="830">
        <f>IF('Personalkosten 3. Jahr'!$D14&gt;0,IF('Personalkosten 3. Jahr'!$D14&lt;=Hilfstabelle!M$2=AND('Personalkosten 3. Jahr'!$E14&gt;=Hilfstabelle!M$2),'Personalkosten 3. Jahr'!$M14/('Personalkosten 3. Jahr'!$E14-'Personalkosten 3. Jahr'!$D14+1),0),IF('Personalkosten 3. Jahr'!$C14&gt;0,'Personalkosten 3. Jahr'!$M14/12,0))</f>
        <v>0</v>
      </c>
      <c r="N47" s="820">
        <f t="shared" si="7"/>
        <v>0</v>
      </c>
      <c r="O47" s="821"/>
    </row>
    <row r="48" spans="1:15" ht="12.75">
      <c r="A48" s="818">
        <v>4</v>
      </c>
      <c r="B48" s="830">
        <f>IF('Personalkosten 3. Jahr'!$D15&gt;0,IF('Personalkosten 3. Jahr'!$D15&lt;=Hilfstabelle!B$2=AND('Personalkosten 3. Jahr'!$E15&gt;=Hilfstabelle!B$2),'Personalkosten 3. Jahr'!$M15/('Personalkosten 3. Jahr'!$E15-'Personalkosten 3. Jahr'!$D15+1),0),IF('Personalkosten 3. Jahr'!$C15&gt;0,'Personalkosten 3. Jahr'!$M15/12,0))</f>
        <v>0</v>
      </c>
      <c r="C48" s="830">
        <f>IF('Personalkosten 3. Jahr'!$D15&gt;0,IF('Personalkosten 3. Jahr'!$D15&lt;=Hilfstabelle!C$2=AND('Personalkosten 3. Jahr'!$E15&gt;=Hilfstabelle!C$2),'Personalkosten 3. Jahr'!$M15/('Personalkosten 3. Jahr'!$E15-'Personalkosten 3. Jahr'!$D15+1),0),IF('Personalkosten 3. Jahr'!$C15&gt;0,'Personalkosten 3. Jahr'!$M15/12,0))</f>
        <v>0</v>
      </c>
      <c r="D48" s="830">
        <f>IF('Personalkosten 3. Jahr'!$D15&gt;0,IF('Personalkosten 3. Jahr'!$D15&lt;=Hilfstabelle!D$2=AND('Personalkosten 3. Jahr'!$E15&gt;=Hilfstabelle!D$2),'Personalkosten 3. Jahr'!$M15/('Personalkosten 3. Jahr'!$E15-'Personalkosten 3. Jahr'!$D15+1),0),IF('Personalkosten 3. Jahr'!$C15&gt;0,'Personalkosten 3. Jahr'!$M15/12,0))</f>
        <v>0</v>
      </c>
      <c r="E48" s="830">
        <f>IF('Personalkosten 3. Jahr'!$D15&gt;0,IF('Personalkosten 3. Jahr'!$D15&lt;=Hilfstabelle!E$2=AND('Personalkosten 3. Jahr'!$E15&gt;=Hilfstabelle!E$2),'Personalkosten 3. Jahr'!$M15/('Personalkosten 3. Jahr'!$E15-'Personalkosten 3. Jahr'!$D15+1),0),IF('Personalkosten 3. Jahr'!$C15&gt;0,'Personalkosten 3. Jahr'!$M15/12,0))</f>
        <v>0</v>
      </c>
      <c r="F48" s="830">
        <f>IF('Personalkosten 3. Jahr'!$D15&gt;0,IF('Personalkosten 3. Jahr'!$D15&lt;=Hilfstabelle!F$2=AND('Personalkosten 3. Jahr'!$E15&gt;=Hilfstabelle!F$2),'Personalkosten 3. Jahr'!$M15/('Personalkosten 3. Jahr'!$E15-'Personalkosten 3. Jahr'!$D15+1),0),IF('Personalkosten 3. Jahr'!$C15&gt;0,'Personalkosten 3. Jahr'!$M15/12,0))</f>
        <v>0</v>
      </c>
      <c r="G48" s="830">
        <f>IF('Personalkosten 3. Jahr'!$D15&gt;0,IF('Personalkosten 3. Jahr'!$D15&lt;=Hilfstabelle!G$2=AND('Personalkosten 3. Jahr'!$E15&gt;=Hilfstabelle!G$2),'Personalkosten 3. Jahr'!$M15/('Personalkosten 3. Jahr'!$E15-'Personalkosten 3. Jahr'!$D15+1),0),IF('Personalkosten 3. Jahr'!$C15&gt;0,'Personalkosten 3. Jahr'!$M15/12,0))</f>
        <v>0</v>
      </c>
      <c r="H48" s="830">
        <f>IF('Personalkosten 3. Jahr'!$D15&gt;0,IF('Personalkosten 3. Jahr'!$D15&lt;=Hilfstabelle!H$2=AND('Personalkosten 3. Jahr'!$E15&gt;=Hilfstabelle!H$2),'Personalkosten 3. Jahr'!$M15/('Personalkosten 3. Jahr'!$E15-'Personalkosten 3. Jahr'!$D15+1),0),IF('Personalkosten 3. Jahr'!$C15&gt;0,'Personalkosten 3. Jahr'!$M15/12,0))</f>
        <v>0</v>
      </c>
      <c r="I48" s="830">
        <f>IF('Personalkosten 3. Jahr'!$D15&gt;0,IF('Personalkosten 3. Jahr'!$D15&lt;=Hilfstabelle!I$2=AND('Personalkosten 3. Jahr'!$E15&gt;=Hilfstabelle!I$2),'Personalkosten 3. Jahr'!$M15/('Personalkosten 3. Jahr'!$E15-'Personalkosten 3. Jahr'!$D15+1),0),IF('Personalkosten 3. Jahr'!$C15&gt;0,'Personalkosten 3. Jahr'!$M15/12,0))</f>
        <v>0</v>
      </c>
      <c r="J48" s="830">
        <f>IF('Personalkosten 3. Jahr'!$D15&gt;0,IF('Personalkosten 3. Jahr'!$D15&lt;=Hilfstabelle!J$2=AND('Personalkosten 3. Jahr'!$E15&gt;=Hilfstabelle!J$2),'Personalkosten 3. Jahr'!$M15/('Personalkosten 3. Jahr'!$E15-'Personalkosten 3. Jahr'!$D15+1),0),IF('Personalkosten 3. Jahr'!$C15&gt;0,'Personalkosten 3. Jahr'!$M15/12,0))</f>
        <v>0</v>
      </c>
      <c r="K48" s="830">
        <f>IF('Personalkosten 3. Jahr'!$D15&gt;0,IF('Personalkosten 3. Jahr'!$D15&lt;=Hilfstabelle!K$2=AND('Personalkosten 3. Jahr'!$E15&gt;=Hilfstabelle!K$2),'Personalkosten 3. Jahr'!$M15/('Personalkosten 3. Jahr'!$E15-'Personalkosten 3. Jahr'!$D15+1),0),IF('Personalkosten 3. Jahr'!$C15&gt;0,'Personalkosten 3. Jahr'!$M15/12,0))</f>
        <v>0</v>
      </c>
      <c r="L48" s="830">
        <f>IF('Personalkosten 3. Jahr'!$D15&gt;0,IF('Personalkosten 3. Jahr'!$D15&lt;=Hilfstabelle!L$2=AND('Personalkosten 3. Jahr'!$E15&gt;=Hilfstabelle!L$2),'Personalkosten 3. Jahr'!$M15/('Personalkosten 3. Jahr'!$E15-'Personalkosten 3. Jahr'!$D15+1),0),IF('Personalkosten 3. Jahr'!$C15&gt;0,'Personalkosten 3. Jahr'!$M15/12,0))</f>
        <v>0</v>
      </c>
      <c r="M48" s="830">
        <f>IF('Personalkosten 3. Jahr'!$D15&gt;0,IF('Personalkosten 3. Jahr'!$D15&lt;=Hilfstabelle!M$2=AND('Personalkosten 3. Jahr'!$E15&gt;=Hilfstabelle!M$2),'Personalkosten 3. Jahr'!$M15/('Personalkosten 3. Jahr'!$E15-'Personalkosten 3. Jahr'!$D15+1),0),IF('Personalkosten 3. Jahr'!$C15&gt;0,'Personalkosten 3. Jahr'!$M15/12,0))</f>
        <v>0</v>
      </c>
      <c r="N48" s="820">
        <f t="shared" si="7"/>
        <v>0</v>
      </c>
      <c r="O48" s="821"/>
    </row>
    <row r="49" spans="1:15" ht="12.75">
      <c r="A49" s="818">
        <v>5</v>
      </c>
      <c r="B49" s="830">
        <f>IF('Personalkosten 3. Jahr'!$D16&gt;0,IF('Personalkosten 3. Jahr'!$D16&lt;=Hilfstabelle!B$2=AND('Personalkosten 3. Jahr'!$E16&gt;=Hilfstabelle!B$2),'Personalkosten 3. Jahr'!$M16/('Personalkosten 3. Jahr'!$E16-'Personalkosten 3. Jahr'!$D16+1),0),IF('Personalkosten 3. Jahr'!$C16&gt;0,'Personalkosten 3. Jahr'!$M16/12,0))</f>
        <v>0</v>
      </c>
      <c r="C49" s="830">
        <f>IF('Personalkosten 3. Jahr'!$D16&gt;0,IF('Personalkosten 3. Jahr'!$D16&lt;=Hilfstabelle!C$2=AND('Personalkosten 3. Jahr'!$E16&gt;=Hilfstabelle!C$2),'Personalkosten 3. Jahr'!$M16/('Personalkosten 3. Jahr'!$E16-'Personalkosten 3. Jahr'!$D16+1),0),IF('Personalkosten 3. Jahr'!$C16&gt;0,'Personalkosten 3. Jahr'!$M16/12,0))</f>
        <v>0</v>
      </c>
      <c r="D49" s="830">
        <f>IF('Personalkosten 3. Jahr'!$D16&gt;0,IF('Personalkosten 3. Jahr'!$D16&lt;=Hilfstabelle!D$2=AND('Personalkosten 3. Jahr'!$E16&gt;=Hilfstabelle!D$2),'Personalkosten 3. Jahr'!$M16/('Personalkosten 3. Jahr'!$E16-'Personalkosten 3. Jahr'!$D16+1),0),IF('Personalkosten 3. Jahr'!$C16&gt;0,'Personalkosten 3. Jahr'!$M16/12,0))</f>
        <v>0</v>
      </c>
      <c r="E49" s="830">
        <f>IF('Personalkosten 3. Jahr'!$D16&gt;0,IF('Personalkosten 3. Jahr'!$D16&lt;=Hilfstabelle!E$2=AND('Personalkosten 3. Jahr'!$E16&gt;=Hilfstabelle!E$2),'Personalkosten 3. Jahr'!$M16/('Personalkosten 3. Jahr'!$E16-'Personalkosten 3. Jahr'!$D16+1),0),IF('Personalkosten 3. Jahr'!$C16&gt;0,'Personalkosten 3. Jahr'!$M16/12,0))</f>
        <v>0</v>
      </c>
      <c r="F49" s="830">
        <f>IF('Personalkosten 3. Jahr'!$D16&gt;0,IF('Personalkosten 3. Jahr'!$D16&lt;=Hilfstabelle!F$2=AND('Personalkosten 3. Jahr'!$E16&gt;=Hilfstabelle!F$2),'Personalkosten 3. Jahr'!$M16/('Personalkosten 3. Jahr'!$E16-'Personalkosten 3. Jahr'!$D16+1),0),IF('Personalkosten 3. Jahr'!$C16&gt;0,'Personalkosten 3. Jahr'!$M16/12,0))</f>
        <v>0</v>
      </c>
      <c r="G49" s="830">
        <f>IF('Personalkosten 3. Jahr'!$D16&gt;0,IF('Personalkosten 3. Jahr'!$D16&lt;=Hilfstabelle!G$2=AND('Personalkosten 3. Jahr'!$E16&gt;=Hilfstabelle!G$2),'Personalkosten 3. Jahr'!$M16/('Personalkosten 3. Jahr'!$E16-'Personalkosten 3. Jahr'!$D16+1),0),IF('Personalkosten 3. Jahr'!$C16&gt;0,'Personalkosten 3. Jahr'!$M16/12,0))</f>
        <v>0</v>
      </c>
      <c r="H49" s="830">
        <f>IF('Personalkosten 3. Jahr'!$D16&gt;0,IF('Personalkosten 3. Jahr'!$D16&lt;=Hilfstabelle!H$2=AND('Personalkosten 3. Jahr'!$E16&gt;=Hilfstabelle!H$2),'Personalkosten 3. Jahr'!$M16/('Personalkosten 3. Jahr'!$E16-'Personalkosten 3. Jahr'!$D16+1),0),IF('Personalkosten 3. Jahr'!$C16&gt;0,'Personalkosten 3. Jahr'!$M16/12,0))</f>
        <v>0</v>
      </c>
      <c r="I49" s="830">
        <f>IF('Personalkosten 3. Jahr'!$D16&gt;0,IF('Personalkosten 3. Jahr'!$D16&lt;=Hilfstabelle!I$2=AND('Personalkosten 3. Jahr'!$E16&gt;=Hilfstabelle!I$2),'Personalkosten 3. Jahr'!$M16/('Personalkosten 3. Jahr'!$E16-'Personalkosten 3. Jahr'!$D16+1),0),IF('Personalkosten 3. Jahr'!$C16&gt;0,'Personalkosten 3. Jahr'!$M16/12,0))</f>
        <v>0</v>
      </c>
      <c r="J49" s="830">
        <f>IF('Personalkosten 3. Jahr'!$D16&gt;0,IF('Personalkosten 3. Jahr'!$D16&lt;=Hilfstabelle!J$2=AND('Personalkosten 3. Jahr'!$E16&gt;=Hilfstabelle!J$2),'Personalkosten 3. Jahr'!$M16/('Personalkosten 3. Jahr'!$E16-'Personalkosten 3. Jahr'!$D16+1),0),IF('Personalkosten 3. Jahr'!$C16&gt;0,'Personalkosten 3. Jahr'!$M16/12,0))</f>
        <v>0</v>
      </c>
      <c r="K49" s="830">
        <f>IF('Personalkosten 3. Jahr'!$D16&gt;0,IF('Personalkosten 3. Jahr'!$D16&lt;=Hilfstabelle!K$2=AND('Personalkosten 3. Jahr'!$E16&gt;=Hilfstabelle!K$2),'Personalkosten 3. Jahr'!$M16/('Personalkosten 3. Jahr'!$E16-'Personalkosten 3. Jahr'!$D16+1),0),IF('Personalkosten 3. Jahr'!$C16&gt;0,'Personalkosten 3. Jahr'!$M16/12,0))</f>
        <v>0</v>
      </c>
      <c r="L49" s="830">
        <f>IF('Personalkosten 3. Jahr'!$D16&gt;0,IF('Personalkosten 3. Jahr'!$D16&lt;=Hilfstabelle!L$2=AND('Personalkosten 3. Jahr'!$E16&gt;=Hilfstabelle!L$2),'Personalkosten 3. Jahr'!$M16/('Personalkosten 3. Jahr'!$E16-'Personalkosten 3. Jahr'!$D16+1),0),IF('Personalkosten 3. Jahr'!$C16&gt;0,'Personalkosten 3. Jahr'!$M16/12,0))</f>
        <v>0</v>
      </c>
      <c r="M49" s="830">
        <f>IF('Personalkosten 3. Jahr'!$D16&gt;0,IF('Personalkosten 3. Jahr'!$D16&lt;=Hilfstabelle!M$2=AND('Personalkosten 3. Jahr'!$E16&gt;=Hilfstabelle!M$2),'Personalkosten 3. Jahr'!$M16/('Personalkosten 3. Jahr'!$E16-'Personalkosten 3. Jahr'!$D16+1),0),IF('Personalkosten 3. Jahr'!$C16&gt;0,'Personalkosten 3. Jahr'!$M16/12,0))</f>
        <v>0</v>
      </c>
      <c r="N49" s="820">
        <f t="shared" si="7"/>
        <v>0</v>
      </c>
      <c r="O49" s="821"/>
    </row>
    <row r="50" spans="1:15" ht="12.75">
      <c r="A50" s="818">
        <v>6</v>
      </c>
      <c r="B50" s="830">
        <f>IF('Personalkosten 3. Jahr'!$D17&gt;0,IF('Personalkosten 3. Jahr'!$D17&lt;=Hilfstabelle!B$2=AND('Personalkosten 3. Jahr'!$E17&gt;=Hilfstabelle!B$2),'Personalkosten 3. Jahr'!$M17/('Personalkosten 3. Jahr'!$E17-'Personalkosten 3. Jahr'!$D17+1),0),IF('Personalkosten 3. Jahr'!$C17&gt;0,'Personalkosten 3. Jahr'!$M17/12,0))</f>
        <v>0</v>
      </c>
      <c r="C50" s="830">
        <f>IF('Personalkosten 3. Jahr'!$D17&gt;0,IF('Personalkosten 3. Jahr'!$D17&lt;=Hilfstabelle!C$2=AND('Personalkosten 3. Jahr'!$E17&gt;=Hilfstabelle!C$2),'Personalkosten 3. Jahr'!$M17/('Personalkosten 3. Jahr'!$E17-'Personalkosten 3. Jahr'!$D17+1),0),IF('Personalkosten 3. Jahr'!$C17&gt;0,'Personalkosten 3. Jahr'!$M17/12,0))</f>
        <v>0</v>
      </c>
      <c r="D50" s="830">
        <f>IF('Personalkosten 3. Jahr'!$D17&gt;0,IF('Personalkosten 3. Jahr'!$D17&lt;=Hilfstabelle!D$2=AND('Personalkosten 3. Jahr'!$E17&gt;=Hilfstabelle!D$2),'Personalkosten 3. Jahr'!$M17/('Personalkosten 3. Jahr'!$E17-'Personalkosten 3. Jahr'!$D17+1),0),IF('Personalkosten 3. Jahr'!$C17&gt;0,'Personalkosten 3. Jahr'!$M17/12,0))</f>
        <v>0</v>
      </c>
      <c r="E50" s="830">
        <f>IF('Personalkosten 3. Jahr'!$D17&gt;0,IF('Personalkosten 3. Jahr'!$D17&lt;=Hilfstabelle!E$2=AND('Personalkosten 3. Jahr'!$E17&gt;=Hilfstabelle!E$2),'Personalkosten 3. Jahr'!$M17/('Personalkosten 3. Jahr'!$E17-'Personalkosten 3. Jahr'!$D17+1),0),IF('Personalkosten 3. Jahr'!$C17&gt;0,'Personalkosten 3. Jahr'!$M17/12,0))</f>
        <v>0</v>
      </c>
      <c r="F50" s="830">
        <f>IF('Personalkosten 3. Jahr'!$D17&gt;0,IF('Personalkosten 3. Jahr'!$D17&lt;=Hilfstabelle!F$2=AND('Personalkosten 3. Jahr'!$E17&gt;=Hilfstabelle!F$2),'Personalkosten 3. Jahr'!$M17/('Personalkosten 3. Jahr'!$E17-'Personalkosten 3. Jahr'!$D17+1),0),IF('Personalkosten 3. Jahr'!$C17&gt;0,'Personalkosten 3. Jahr'!$M17/12,0))</f>
        <v>0</v>
      </c>
      <c r="G50" s="830">
        <f>IF('Personalkosten 3. Jahr'!$D17&gt;0,IF('Personalkosten 3. Jahr'!$D17&lt;=Hilfstabelle!G$2=AND('Personalkosten 3. Jahr'!$E17&gt;=Hilfstabelle!G$2),'Personalkosten 3. Jahr'!$M17/('Personalkosten 3. Jahr'!$E17-'Personalkosten 3. Jahr'!$D17+1),0),IF('Personalkosten 3. Jahr'!$C17&gt;0,'Personalkosten 3. Jahr'!$M17/12,0))</f>
        <v>0</v>
      </c>
      <c r="H50" s="830">
        <f>IF('Personalkosten 3. Jahr'!$D17&gt;0,IF('Personalkosten 3. Jahr'!$D17&lt;=Hilfstabelle!H$2=AND('Personalkosten 3. Jahr'!$E17&gt;=Hilfstabelle!H$2),'Personalkosten 3. Jahr'!$M17/('Personalkosten 3. Jahr'!$E17-'Personalkosten 3. Jahr'!$D17+1),0),IF('Personalkosten 3. Jahr'!$C17&gt;0,'Personalkosten 3. Jahr'!$M17/12,0))</f>
        <v>0</v>
      </c>
      <c r="I50" s="830">
        <f>IF('Personalkosten 3. Jahr'!$D17&gt;0,IF('Personalkosten 3. Jahr'!$D17&lt;=Hilfstabelle!I$2=AND('Personalkosten 3. Jahr'!$E17&gt;=Hilfstabelle!I$2),'Personalkosten 3. Jahr'!$M17/('Personalkosten 3. Jahr'!$E17-'Personalkosten 3. Jahr'!$D17+1),0),IF('Personalkosten 3. Jahr'!$C17&gt;0,'Personalkosten 3. Jahr'!$M17/12,0))</f>
        <v>0</v>
      </c>
      <c r="J50" s="830">
        <f>IF('Personalkosten 3. Jahr'!$D17&gt;0,IF('Personalkosten 3. Jahr'!$D17&lt;=Hilfstabelle!J$2=AND('Personalkosten 3. Jahr'!$E17&gt;=Hilfstabelle!J$2),'Personalkosten 3. Jahr'!$M17/('Personalkosten 3. Jahr'!$E17-'Personalkosten 3. Jahr'!$D17+1),0),IF('Personalkosten 3. Jahr'!$C17&gt;0,'Personalkosten 3. Jahr'!$M17/12,0))</f>
        <v>0</v>
      </c>
      <c r="K50" s="830">
        <f>IF('Personalkosten 3. Jahr'!$D17&gt;0,IF('Personalkosten 3. Jahr'!$D17&lt;=Hilfstabelle!K$2=AND('Personalkosten 3. Jahr'!$E17&gt;=Hilfstabelle!K$2),'Personalkosten 3. Jahr'!$M17/('Personalkosten 3. Jahr'!$E17-'Personalkosten 3. Jahr'!$D17+1),0),IF('Personalkosten 3. Jahr'!$C17&gt;0,'Personalkosten 3. Jahr'!$M17/12,0))</f>
        <v>0</v>
      </c>
      <c r="L50" s="830">
        <f>IF('Personalkosten 3. Jahr'!$D17&gt;0,IF('Personalkosten 3. Jahr'!$D17&lt;=Hilfstabelle!L$2=AND('Personalkosten 3. Jahr'!$E17&gt;=Hilfstabelle!L$2),'Personalkosten 3. Jahr'!$M17/('Personalkosten 3. Jahr'!$E17-'Personalkosten 3. Jahr'!$D17+1),0),IF('Personalkosten 3. Jahr'!$C17&gt;0,'Personalkosten 3. Jahr'!$M17/12,0))</f>
        <v>0</v>
      </c>
      <c r="M50" s="830">
        <f>IF('Personalkosten 3. Jahr'!$D17&gt;0,IF('Personalkosten 3. Jahr'!$D17&lt;=Hilfstabelle!M$2=AND('Personalkosten 3. Jahr'!$E17&gt;=Hilfstabelle!M$2),'Personalkosten 3. Jahr'!$M17/('Personalkosten 3. Jahr'!$E17-'Personalkosten 3. Jahr'!$D17+1),0),IF('Personalkosten 3. Jahr'!$C17&gt;0,'Personalkosten 3. Jahr'!$M17/12,0))</f>
        <v>0</v>
      </c>
      <c r="N50" s="820">
        <f t="shared" si="7"/>
        <v>0</v>
      </c>
      <c r="O50" s="821"/>
    </row>
    <row r="51" spans="1:15" ht="12.75">
      <c r="A51" s="818">
        <v>7</v>
      </c>
      <c r="B51" s="830">
        <f>IF('Personalkosten 3. Jahr'!$D18&gt;0,IF('Personalkosten 3. Jahr'!$D18&lt;=Hilfstabelle!B$2=AND('Personalkosten 3. Jahr'!$E18&gt;=Hilfstabelle!B$2),'Personalkosten 3. Jahr'!$M18/('Personalkosten 3. Jahr'!$E18-'Personalkosten 3. Jahr'!$D18+1),0),IF('Personalkosten 3. Jahr'!$C18&gt;0,'Personalkosten 3. Jahr'!$M18/12,0))</f>
        <v>0</v>
      </c>
      <c r="C51" s="830">
        <f>IF('Personalkosten 3. Jahr'!$D18&gt;0,IF('Personalkosten 3. Jahr'!$D18&lt;=Hilfstabelle!C$2=AND('Personalkosten 3. Jahr'!$E18&gt;=Hilfstabelle!C$2),'Personalkosten 3. Jahr'!$M18/('Personalkosten 3. Jahr'!$E18-'Personalkosten 3. Jahr'!$D18+1),0),IF('Personalkosten 3. Jahr'!$C18&gt;0,'Personalkosten 3. Jahr'!$M18/12,0))</f>
        <v>0</v>
      </c>
      <c r="D51" s="830">
        <f>IF('Personalkosten 3. Jahr'!$D18&gt;0,IF('Personalkosten 3. Jahr'!$D18&lt;=Hilfstabelle!D$2=AND('Personalkosten 3. Jahr'!$E18&gt;=Hilfstabelle!D$2),'Personalkosten 3. Jahr'!$M18/('Personalkosten 3. Jahr'!$E18-'Personalkosten 3. Jahr'!$D18+1),0),IF('Personalkosten 3. Jahr'!$C18&gt;0,'Personalkosten 3. Jahr'!$M18/12,0))</f>
        <v>0</v>
      </c>
      <c r="E51" s="830">
        <f>IF('Personalkosten 3. Jahr'!$D18&gt;0,IF('Personalkosten 3. Jahr'!$D18&lt;=Hilfstabelle!E$2=AND('Personalkosten 3. Jahr'!$E18&gt;=Hilfstabelle!E$2),'Personalkosten 3. Jahr'!$M18/('Personalkosten 3. Jahr'!$E18-'Personalkosten 3. Jahr'!$D18+1),0),IF('Personalkosten 3. Jahr'!$C18&gt;0,'Personalkosten 3. Jahr'!$M18/12,0))</f>
        <v>0</v>
      </c>
      <c r="F51" s="830">
        <f>IF('Personalkosten 3. Jahr'!$D18&gt;0,IF('Personalkosten 3. Jahr'!$D18&lt;=Hilfstabelle!F$2=AND('Personalkosten 3. Jahr'!$E18&gt;=Hilfstabelle!F$2),'Personalkosten 3. Jahr'!$M18/('Personalkosten 3. Jahr'!$E18-'Personalkosten 3. Jahr'!$D18+1),0),IF('Personalkosten 3. Jahr'!$C18&gt;0,'Personalkosten 3. Jahr'!$M18/12,0))</f>
        <v>0</v>
      </c>
      <c r="G51" s="830">
        <f>IF('Personalkosten 3. Jahr'!$D18&gt;0,IF('Personalkosten 3. Jahr'!$D18&lt;=Hilfstabelle!G$2=AND('Personalkosten 3. Jahr'!$E18&gt;=Hilfstabelle!G$2),'Personalkosten 3. Jahr'!$M18/('Personalkosten 3. Jahr'!$E18-'Personalkosten 3. Jahr'!$D18+1),0),IF('Personalkosten 3. Jahr'!$C18&gt;0,'Personalkosten 3. Jahr'!$M18/12,0))</f>
        <v>0</v>
      </c>
      <c r="H51" s="830">
        <f>IF('Personalkosten 3. Jahr'!$D18&gt;0,IF('Personalkosten 3. Jahr'!$D18&lt;=Hilfstabelle!H$2=AND('Personalkosten 3. Jahr'!$E18&gt;=Hilfstabelle!H$2),'Personalkosten 3. Jahr'!$M18/('Personalkosten 3. Jahr'!$E18-'Personalkosten 3. Jahr'!$D18+1),0),IF('Personalkosten 3. Jahr'!$C18&gt;0,'Personalkosten 3. Jahr'!$M18/12,0))</f>
        <v>0</v>
      </c>
      <c r="I51" s="830">
        <f>IF('Personalkosten 3. Jahr'!$D18&gt;0,IF('Personalkosten 3. Jahr'!$D18&lt;=Hilfstabelle!I$2=AND('Personalkosten 3. Jahr'!$E18&gt;=Hilfstabelle!I$2),'Personalkosten 3. Jahr'!$M18/('Personalkosten 3. Jahr'!$E18-'Personalkosten 3. Jahr'!$D18+1),0),IF('Personalkosten 3. Jahr'!$C18&gt;0,'Personalkosten 3. Jahr'!$M18/12,0))</f>
        <v>0</v>
      </c>
      <c r="J51" s="830">
        <f>IF('Personalkosten 3. Jahr'!$D18&gt;0,IF('Personalkosten 3. Jahr'!$D18&lt;=Hilfstabelle!J$2=AND('Personalkosten 3. Jahr'!$E18&gt;=Hilfstabelle!J$2),'Personalkosten 3. Jahr'!$M18/('Personalkosten 3. Jahr'!$E18-'Personalkosten 3. Jahr'!$D18+1),0),IF('Personalkosten 3. Jahr'!$C18&gt;0,'Personalkosten 3. Jahr'!$M18/12,0))</f>
        <v>0</v>
      </c>
      <c r="K51" s="830">
        <f>IF('Personalkosten 3. Jahr'!$D18&gt;0,IF('Personalkosten 3. Jahr'!$D18&lt;=Hilfstabelle!K$2=AND('Personalkosten 3. Jahr'!$E18&gt;=Hilfstabelle!K$2),'Personalkosten 3. Jahr'!$M18/('Personalkosten 3. Jahr'!$E18-'Personalkosten 3. Jahr'!$D18+1),0),IF('Personalkosten 3. Jahr'!$C18&gt;0,'Personalkosten 3. Jahr'!$M18/12,0))</f>
        <v>0</v>
      </c>
      <c r="L51" s="830">
        <f>IF('Personalkosten 3. Jahr'!$D18&gt;0,IF('Personalkosten 3. Jahr'!$D18&lt;=Hilfstabelle!L$2=AND('Personalkosten 3. Jahr'!$E18&gt;=Hilfstabelle!L$2),'Personalkosten 3. Jahr'!$M18/('Personalkosten 3. Jahr'!$E18-'Personalkosten 3. Jahr'!$D18+1),0),IF('Personalkosten 3. Jahr'!$C18&gt;0,'Personalkosten 3. Jahr'!$M18/12,0))</f>
        <v>0</v>
      </c>
      <c r="M51" s="830">
        <f>IF('Personalkosten 3. Jahr'!$D18&gt;0,IF('Personalkosten 3. Jahr'!$D18&lt;=Hilfstabelle!M$2=AND('Personalkosten 3. Jahr'!$E18&gt;=Hilfstabelle!M$2),'Personalkosten 3. Jahr'!$M18/('Personalkosten 3. Jahr'!$E18-'Personalkosten 3. Jahr'!$D18+1),0),IF('Personalkosten 3. Jahr'!$C18&gt;0,'Personalkosten 3. Jahr'!$M18/12,0))</f>
        <v>0</v>
      </c>
      <c r="N51" s="820">
        <f t="shared" si="7"/>
        <v>0</v>
      </c>
      <c r="O51" s="821"/>
    </row>
    <row r="52" spans="1:15" ht="12.75">
      <c r="A52" s="818">
        <v>8</v>
      </c>
      <c r="B52" s="830">
        <f>IF('Personalkosten 3. Jahr'!$D19&gt;0,IF('Personalkosten 3. Jahr'!$D19&lt;=Hilfstabelle!B$2=AND('Personalkosten 3. Jahr'!$E19&gt;=Hilfstabelle!B$2),'Personalkosten 3. Jahr'!$M19/('Personalkosten 3. Jahr'!$E19-'Personalkosten 3. Jahr'!$D19+1),0),IF('Personalkosten 3. Jahr'!$C19&gt;0,'Personalkosten 3. Jahr'!$M19/12,0))</f>
        <v>0</v>
      </c>
      <c r="C52" s="830">
        <f>IF('Personalkosten 3. Jahr'!$D19&gt;0,IF('Personalkosten 3. Jahr'!$D19&lt;=Hilfstabelle!C$2=AND('Personalkosten 3. Jahr'!$E19&gt;=Hilfstabelle!C$2),'Personalkosten 3. Jahr'!$M19/('Personalkosten 3. Jahr'!$E19-'Personalkosten 3. Jahr'!$D19+1),0),IF('Personalkosten 3. Jahr'!$C19&gt;0,'Personalkosten 3. Jahr'!$M19/12,0))</f>
        <v>0</v>
      </c>
      <c r="D52" s="830">
        <f>IF('Personalkosten 3. Jahr'!$D19&gt;0,IF('Personalkosten 3. Jahr'!$D19&lt;=Hilfstabelle!D$2=AND('Personalkosten 3. Jahr'!$E19&gt;=Hilfstabelle!D$2),'Personalkosten 3. Jahr'!$M19/('Personalkosten 3. Jahr'!$E19-'Personalkosten 3. Jahr'!$D19+1),0),IF('Personalkosten 3. Jahr'!$C19&gt;0,'Personalkosten 3. Jahr'!$M19/12,0))</f>
        <v>0</v>
      </c>
      <c r="E52" s="830">
        <f>IF('Personalkosten 3. Jahr'!$D19&gt;0,IF('Personalkosten 3. Jahr'!$D19&lt;=Hilfstabelle!E$2=AND('Personalkosten 3. Jahr'!$E19&gt;=Hilfstabelle!E$2),'Personalkosten 3. Jahr'!$M19/('Personalkosten 3. Jahr'!$E19-'Personalkosten 3. Jahr'!$D19+1),0),IF('Personalkosten 3. Jahr'!$C19&gt;0,'Personalkosten 3. Jahr'!$M19/12,0))</f>
        <v>0</v>
      </c>
      <c r="F52" s="830">
        <f>IF('Personalkosten 3. Jahr'!$D19&gt;0,IF('Personalkosten 3. Jahr'!$D19&lt;=Hilfstabelle!F$2=AND('Personalkosten 3. Jahr'!$E19&gt;=Hilfstabelle!F$2),'Personalkosten 3. Jahr'!$M19/('Personalkosten 3. Jahr'!$E19-'Personalkosten 3. Jahr'!$D19+1),0),IF('Personalkosten 3. Jahr'!$C19&gt;0,'Personalkosten 3. Jahr'!$M19/12,0))</f>
        <v>0</v>
      </c>
      <c r="G52" s="830">
        <f>IF('Personalkosten 3. Jahr'!$D19&gt;0,IF('Personalkosten 3. Jahr'!$D19&lt;=Hilfstabelle!G$2=AND('Personalkosten 3. Jahr'!$E19&gt;=Hilfstabelle!G$2),'Personalkosten 3. Jahr'!$M19/('Personalkosten 3. Jahr'!$E19-'Personalkosten 3. Jahr'!$D19+1),0),IF('Personalkosten 3. Jahr'!$C19&gt;0,'Personalkosten 3. Jahr'!$M19/12,0))</f>
        <v>0</v>
      </c>
      <c r="H52" s="830">
        <f>IF('Personalkosten 3. Jahr'!$D19&gt;0,IF('Personalkosten 3. Jahr'!$D19&lt;=Hilfstabelle!H$2=AND('Personalkosten 3. Jahr'!$E19&gt;=Hilfstabelle!H$2),'Personalkosten 3. Jahr'!$M19/('Personalkosten 3. Jahr'!$E19-'Personalkosten 3. Jahr'!$D19+1),0),IF('Personalkosten 3. Jahr'!$C19&gt;0,'Personalkosten 3. Jahr'!$M19/12,0))</f>
        <v>0</v>
      </c>
      <c r="I52" s="830">
        <f>IF('Personalkosten 3. Jahr'!$D19&gt;0,IF('Personalkosten 3. Jahr'!$D19&lt;=Hilfstabelle!I$2=AND('Personalkosten 3. Jahr'!$E19&gt;=Hilfstabelle!I$2),'Personalkosten 3. Jahr'!$M19/('Personalkosten 3. Jahr'!$E19-'Personalkosten 3. Jahr'!$D19+1),0),IF('Personalkosten 3. Jahr'!$C19&gt;0,'Personalkosten 3. Jahr'!$M19/12,0))</f>
        <v>0</v>
      </c>
      <c r="J52" s="830">
        <f>IF('Personalkosten 3. Jahr'!$D19&gt;0,IF('Personalkosten 3. Jahr'!$D19&lt;=Hilfstabelle!J$2=AND('Personalkosten 3. Jahr'!$E19&gt;=Hilfstabelle!J$2),'Personalkosten 3. Jahr'!$M19/('Personalkosten 3. Jahr'!$E19-'Personalkosten 3. Jahr'!$D19+1),0),IF('Personalkosten 3. Jahr'!$C19&gt;0,'Personalkosten 3. Jahr'!$M19/12,0))</f>
        <v>0</v>
      </c>
      <c r="K52" s="830">
        <f>IF('Personalkosten 3. Jahr'!$D19&gt;0,IF('Personalkosten 3. Jahr'!$D19&lt;=Hilfstabelle!K$2=AND('Personalkosten 3. Jahr'!$E19&gt;=Hilfstabelle!K$2),'Personalkosten 3. Jahr'!$M19/('Personalkosten 3. Jahr'!$E19-'Personalkosten 3. Jahr'!$D19+1),0),IF('Personalkosten 3. Jahr'!$C19&gt;0,'Personalkosten 3. Jahr'!$M19/12,0))</f>
        <v>0</v>
      </c>
      <c r="L52" s="830">
        <f>IF('Personalkosten 3. Jahr'!$D19&gt;0,IF('Personalkosten 3. Jahr'!$D19&lt;=Hilfstabelle!L$2=AND('Personalkosten 3. Jahr'!$E19&gt;=Hilfstabelle!L$2),'Personalkosten 3. Jahr'!$M19/('Personalkosten 3. Jahr'!$E19-'Personalkosten 3. Jahr'!$D19+1),0),IF('Personalkosten 3. Jahr'!$C19&gt;0,'Personalkosten 3. Jahr'!$M19/12,0))</f>
        <v>0</v>
      </c>
      <c r="M52" s="830">
        <f>IF('Personalkosten 3. Jahr'!$D19&gt;0,IF('Personalkosten 3. Jahr'!$D19&lt;=Hilfstabelle!M$2=AND('Personalkosten 3. Jahr'!$E19&gt;=Hilfstabelle!M$2),'Personalkosten 3. Jahr'!$M19/('Personalkosten 3. Jahr'!$E19-'Personalkosten 3. Jahr'!$D19+1),0),IF('Personalkosten 3. Jahr'!$C19&gt;0,'Personalkosten 3. Jahr'!$M19/12,0))</f>
        <v>0</v>
      </c>
      <c r="N52" s="820">
        <f t="shared" si="7"/>
        <v>0</v>
      </c>
      <c r="O52" s="821"/>
    </row>
    <row r="53" spans="1:15" ht="12.75">
      <c r="A53" s="818">
        <v>9</v>
      </c>
      <c r="B53" s="830">
        <f>IF('Personalkosten 3. Jahr'!$D20&gt;0,IF('Personalkosten 3. Jahr'!$D20&lt;=Hilfstabelle!B$2=AND('Personalkosten 3. Jahr'!$E20&gt;=Hilfstabelle!B$2),'Personalkosten 3. Jahr'!$M20/('Personalkosten 3. Jahr'!$E20-'Personalkosten 3. Jahr'!$D20+1),0),IF('Personalkosten 3. Jahr'!$C20&gt;0,'Personalkosten 3. Jahr'!$M20/12,0))</f>
        <v>0</v>
      </c>
      <c r="C53" s="830">
        <f>IF('Personalkosten 3. Jahr'!$D20&gt;0,IF('Personalkosten 3. Jahr'!$D20&lt;=Hilfstabelle!C$2=AND('Personalkosten 3. Jahr'!$E20&gt;=Hilfstabelle!C$2),'Personalkosten 3. Jahr'!$M20/('Personalkosten 3. Jahr'!$E20-'Personalkosten 3. Jahr'!$D20+1),0),IF('Personalkosten 3. Jahr'!$C20&gt;0,'Personalkosten 3. Jahr'!$M20/12,0))</f>
        <v>0</v>
      </c>
      <c r="D53" s="830">
        <f>IF('Personalkosten 3. Jahr'!$D20&gt;0,IF('Personalkosten 3. Jahr'!$D20&lt;=Hilfstabelle!D$2=AND('Personalkosten 3. Jahr'!$E20&gt;=Hilfstabelle!D$2),'Personalkosten 3. Jahr'!$M20/('Personalkosten 3. Jahr'!$E20-'Personalkosten 3. Jahr'!$D20+1),0),IF('Personalkosten 3. Jahr'!$C20&gt;0,'Personalkosten 3. Jahr'!$M20/12,0))</f>
        <v>0</v>
      </c>
      <c r="E53" s="830">
        <f>IF('Personalkosten 3. Jahr'!$D20&gt;0,IF('Personalkosten 3. Jahr'!$D20&lt;=Hilfstabelle!E$2=AND('Personalkosten 3. Jahr'!$E20&gt;=Hilfstabelle!E$2),'Personalkosten 3. Jahr'!$M20/('Personalkosten 3. Jahr'!$E20-'Personalkosten 3. Jahr'!$D20+1),0),IF('Personalkosten 3. Jahr'!$C20&gt;0,'Personalkosten 3. Jahr'!$M20/12,0))</f>
        <v>0</v>
      </c>
      <c r="F53" s="830">
        <f>IF('Personalkosten 3. Jahr'!$D20&gt;0,IF('Personalkosten 3. Jahr'!$D20&lt;=Hilfstabelle!F$2=AND('Personalkosten 3. Jahr'!$E20&gt;=Hilfstabelle!F$2),'Personalkosten 3. Jahr'!$M20/('Personalkosten 3. Jahr'!$E20-'Personalkosten 3. Jahr'!$D20+1),0),IF('Personalkosten 3. Jahr'!$C20&gt;0,'Personalkosten 3. Jahr'!$M20/12,0))</f>
        <v>0</v>
      </c>
      <c r="G53" s="830">
        <f>IF('Personalkosten 3. Jahr'!$D20&gt;0,IF('Personalkosten 3. Jahr'!$D20&lt;=Hilfstabelle!G$2=AND('Personalkosten 3. Jahr'!$E20&gt;=Hilfstabelle!G$2),'Personalkosten 3. Jahr'!$M20/('Personalkosten 3. Jahr'!$E20-'Personalkosten 3. Jahr'!$D20+1),0),IF('Personalkosten 3. Jahr'!$C20&gt;0,'Personalkosten 3. Jahr'!$M20/12,0))</f>
        <v>0</v>
      </c>
      <c r="H53" s="830">
        <f>IF('Personalkosten 3. Jahr'!$D20&gt;0,IF('Personalkosten 3. Jahr'!$D20&lt;=Hilfstabelle!H$2=AND('Personalkosten 3. Jahr'!$E20&gt;=Hilfstabelle!H$2),'Personalkosten 3. Jahr'!$M20/('Personalkosten 3. Jahr'!$E20-'Personalkosten 3. Jahr'!$D20+1),0),IF('Personalkosten 3. Jahr'!$C20&gt;0,'Personalkosten 3. Jahr'!$M20/12,0))</f>
        <v>0</v>
      </c>
      <c r="I53" s="830">
        <f>IF('Personalkosten 3. Jahr'!$D20&gt;0,IF('Personalkosten 3. Jahr'!$D20&lt;=Hilfstabelle!I$2=AND('Personalkosten 3. Jahr'!$E20&gt;=Hilfstabelle!I$2),'Personalkosten 3. Jahr'!$M20/('Personalkosten 3. Jahr'!$E20-'Personalkosten 3. Jahr'!$D20+1),0),IF('Personalkosten 3. Jahr'!$C20&gt;0,'Personalkosten 3. Jahr'!$M20/12,0))</f>
        <v>0</v>
      </c>
      <c r="J53" s="830">
        <f>IF('Personalkosten 3. Jahr'!$D20&gt;0,IF('Personalkosten 3. Jahr'!$D20&lt;=Hilfstabelle!J$2=AND('Personalkosten 3. Jahr'!$E20&gt;=Hilfstabelle!J$2),'Personalkosten 3. Jahr'!$M20/('Personalkosten 3. Jahr'!$E20-'Personalkosten 3. Jahr'!$D20+1),0),IF('Personalkosten 3. Jahr'!$C20&gt;0,'Personalkosten 3. Jahr'!$M20/12,0))</f>
        <v>0</v>
      </c>
      <c r="K53" s="830">
        <f>IF('Personalkosten 3. Jahr'!$D20&gt;0,IF('Personalkosten 3. Jahr'!$D20&lt;=Hilfstabelle!K$2=AND('Personalkosten 3. Jahr'!$E20&gt;=Hilfstabelle!K$2),'Personalkosten 3. Jahr'!$M20/('Personalkosten 3. Jahr'!$E20-'Personalkosten 3. Jahr'!$D20+1),0),IF('Personalkosten 3. Jahr'!$C20&gt;0,'Personalkosten 3. Jahr'!$M20/12,0))</f>
        <v>0</v>
      </c>
      <c r="L53" s="830">
        <f>IF('Personalkosten 3. Jahr'!$D20&gt;0,IF('Personalkosten 3. Jahr'!$D20&lt;=Hilfstabelle!L$2=AND('Personalkosten 3. Jahr'!$E20&gt;=Hilfstabelle!L$2),'Personalkosten 3. Jahr'!$M20/('Personalkosten 3. Jahr'!$E20-'Personalkosten 3. Jahr'!$D20+1),0),IF('Personalkosten 3. Jahr'!$C20&gt;0,'Personalkosten 3. Jahr'!$M20/12,0))</f>
        <v>0</v>
      </c>
      <c r="M53" s="830">
        <f>IF('Personalkosten 3. Jahr'!$D20&gt;0,IF('Personalkosten 3. Jahr'!$D20&lt;=Hilfstabelle!M$2=AND('Personalkosten 3. Jahr'!$E20&gt;=Hilfstabelle!M$2),'Personalkosten 3. Jahr'!$M20/('Personalkosten 3. Jahr'!$E20-'Personalkosten 3. Jahr'!$D20+1),0),IF('Personalkosten 3. Jahr'!$C20&gt;0,'Personalkosten 3. Jahr'!$M20/12,0))</f>
        <v>0</v>
      </c>
      <c r="N53" s="820">
        <f t="shared" si="7"/>
        <v>0</v>
      </c>
      <c r="O53" s="821"/>
    </row>
    <row r="54" spans="1:15" ht="12.75">
      <c r="A54" s="818">
        <v>10</v>
      </c>
      <c r="B54" s="830">
        <f>IF('Personalkosten 3. Jahr'!$D21&gt;0,IF('Personalkosten 3. Jahr'!$D21&lt;=Hilfstabelle!B$2=AND('Personalkosten 3. Jahr'!$E21&gt;=Hilfstabelle!B$2),'Personalkosten 3. Jahr'!$M21/('Personalkosten 3. Jahr'!$E21-'Personalkosten 3. Jahr'!$D21+1),0),IF('Personalkosten 3. Jahr'!$C21&gt;0,'Personalkosten 3. Jahr'!$M21/12,0))</f>
        <v>0</v>
      </c>
      <c r="C54" s="830">
        <f>IF('Personalkosten 3. Jahr'!$D21&gt;0,IF('Personalkosten 3. Jahr'!$D21&lt;=Hilfstabelle!C$2=AND('Personalkosten 3. Jahr'!$E21&gt;=Hilfstabelle!C$2),'Personalkosten 3. Jahr'!$M21/('Personalkosten 3. Jahr'!$E21-'Personalkosten 3. Jahr'!$D21+1),0),IF('Personalkosten 3. Jahr'!$C21&gt;0,'Personalkosten 3. Jahr'!$M21/12,0))</f>
        <v>0</v>
      </c>
      <c r="D54" s="830">
        <f>IF('Personalkosten 3. Jahr'!$D21&gt;0,IF('Personalkosten 3. Jahr'!$D21&lt;=Hilfstabelle!D$2=AND('Personalkosten 3. Jahr'!$E21&gt;=Hilfstabelle!D$2),'Personalkosten 3. Jahr'!$M21/('Personalkosten 3. Jahr'!$E21-'Personalkosten 3. Jahr'!$D21+1),0),IF('Personalkosten 3. Jahr'!$C21&gt;0,'Personalkosten 3. Jahr'!$M21/12,0))</f>
        <v>0</v>
      </c>
      <c r="E54" s="830">
        <f>IF('Personalkosten 3. Jahr'!$D21&gt;0,IF('Personalkosten 3. Jahr'!$D21&lt;=Hilfstabelle!E$2=AND('Personalkosten 3. Jahr'!$E21&gt;=Hilfstabelle!E$2),'Personalkosten 3. Jahr'!$M21/('Personalkosten 3. Jahr'!$E21-'Personalkosten 3. Jahr'!$D21+1),0),IF('Personalkosten 3. Jahr'!$C21&gt;0,'Personalkosten 3. Jahr'!$M21/12,0))</f>
        <v>0</v>
      </c>
      <c r="F54" s="830">
        <f>IF('Personalkosten 3. Jahr'!$D21&gt;0,IF('Personalkosten 3. Jahr'!$D21&lt;=Hilfstabelle!F$2=AND('Personalkosten 3. Jahr'!$E21&gt;=Hilfstabelle!F$2),'Personalkosten 3. Jahr'!$M21/('Personalkosten 3. Jahr'!$E21-'Personalkosten 3. Jahr'!$D21+1),0),IF('Personalkosten 3. Jahr'!$C21&gt;0,'Personalkosten 3. Jahr'!$M21/12,0))</f>
        <v>0</v>
      </c>
      <c r="G54" s="830">
        <f>IF('Personalkosten 3. Jahr'!$D21&gt;0,IF('Personalkosten 3. Jahr'!$D21&lt;=Hilfstabelle!G$2=AND('Personalkosten 3. Jahr'!$E21&gt;=Hilfstabelle!G$2),'Personalkosten 3. Jahr'!$M21/('Personalkosten 3. Jahr'!$E21-'Personalkosten 3. Jahr'!$D21+1),0),IF('Personalkosten 3. Jahr'!$C21&gt;0,'Personalkosten 3. Jahr'!$M21/12,0))</f>
        <v>0</v>
      </c>
      <c r="H54" s="830">
        <f>IF('Personalkosten 3. Jahr'!$D21&gt;0,IF('Personalkosten 3. Jahr'!$D21&lt;=Hilfstabelle!H$2=AND('Personalkosten 3. Jahr'!$E21&gt;=Hilfstabelle!H$2),'Personalkosten 3. Jahr'!$M21/('Personalkosten 3. Jahr'!$E21-'Personalkosten 3. Jahr'!$D21+1),0),IF('Personalkosten 3. Jahr'!$C21&gt;0,'Personalkosten 3. Jahr'!$M21/12,0))</f>
        <v>0</v>
      </c>
      <c r="I54" s="830">
        <f>IF('Personalkosten 3. Jahr'!$D21&gt;0,IF('Personalkosten 3. Jahr'!$D21&lt;=Hilfstabelle!I$2=AND('Personalkosten 3. Jahr'!$E21&gt;=Hilfstabelle!I$2),'Personalkosten 3. Jahr'!$M21/('Personalkosten 3. Jahr'!$E21-'Personalkosten 3. Jahr'!$D21+1),0),IF('Personalkosten 3. Jahr'!$C21&gt;0,'Personalkosten 3. Jahr'!$M21/12,0))</f>
        <v>0</v>
      </c>
      <c r="J54" s="830">
        <f>IF('Personalkosten 3. Jahr'!$D21&gt;0,IF('Personalkosten 3. Jahr'!$D21&lt;=Hilfstabelle!J$2=AND('Personalkosten 3. Jahr'!$E21&gt;=Hilfstabelle!J$2),'Personalkosten 3. Jahr'!$M21/('Personalkosten 3. Jahr'!$E21-'Personalkosten 3. Jahr'!$D21+1),0),IF('Personalkosten 3. Jahr'!$C21&gt;0,'Personalkosten 3. Jahr'!$M21/12,0))</f>
        <v>0</v>
      </c>
      <c r="K54" s="830">
        <f>IF('Personalkosten 3. Jahr'!$D21&gt;0,IF('Personalkosten 3. Jahr'!$D21&lt;=Hilfstabelle!K$2=AND('Personalkosten 3. Jahr'!$E21&gt;=Hilfstabelle!K$2),'Personalkosten 3. Jahr'!$M21/('Personalkosten 3. Jahr'!$E21-'Personalkosten 3. Jahr'!$D21+1),0),IF('Personalkosten 3. Jahr'!$C21&gt;0,'Personalkosten 3. Jahr'!$M21/12,0))</f>
        <v>0</v>
      </c>
      <c r="L54" s="830">
        <f>IF('Personalkosten 3. Jahr'!$D21&gt;0,IF('Personalkosten 3. Jahr'!$D21&lt;=Hilfstabelle!L$2=AND('Personalkosten 3. Jahr'!$E21&gt;=Hilfstabelle!L$2),'Personalkosten 3. Jahr'!$M21/('Personalkosten 3. Jahr'!$E21-'Personalkosten 3. Jahr'!$D21+1),0),IF('Personalkosten 3. Jahr'!$C21&gt;0,'Personalkosten 3. Jahr'!$M21/12,0))</f>
        <v>0</v>
      </c>
      <c r="M54" s="830">
        <f>IF('Personalkosten 3. Jahr'!$D21&gt;0,IF('Personalkosten 3. Jahr'!$D21&lt;=Hilfstabelle!M$2=AND('Personalkosten 3. Jahr'!$E21&gt;=Hilfstabelle!M$2),'Personalkosten 3. Jahr'!$M21/('Personalkosten 3. Jahr'!$E21-'Personalkosten 3. Jahr'!$D21+1),0),IF('Personalkosten 3. Jahr'!$C21&gt;0,'Personalkosten 3. Jahr'!$M21/12,0))</f>
        <v>0</v>
      </c>
      <c r="N54" s="820">
        <f t="shared" si="7"/>
        <v>0</v>
      </c>
      <c r="O54" s="821"/>
    </row>
    <row r="55" spans="1:15" ht="12.75">
      <c r="A55" s="818">
        <v>11</v>
      </c>
      <c r="B55" s="830">
        <f>IF('Personalkosten 3. Jahr'!$D22&gt;0,IF('Personalkosten 3. Jahr'!$D22&lt;=Hilfstabelle!B$2=AND('Personalkosten 3. Jahr'!$E22&gt;=Hilfstabelle!B$2),'Personalkosten 3. Jahr'!$M22/('Personalkosten 3. Jahr'!$E22-'Personalkosten 3. Jahr'!$D22+1),0),IF('Personalkosten 3. Jahr'!$C22&gt;0,'Personalkosten 3. Jahr'!$M22/12,0))</f>
        <v>0</v>
      </c>
      <c r="C55" s="830">
        <f>IF('Personalkosten 3. Jahr'!$D22&gt;0,IF('Personalkosten 3. Jahr'!$D22&lt;=Hilfstabelle!C$2=AND('Personalkosten 3. Jahr'!$E22&gt;=Hilfstabelle!C$2),'Personalkosten 3. Jahr'!$M22/('Personalkosten 3. Jahr'!$E22-'Personalkosten 3. Jahr'!$D22+1),0),IF('Personalkosten 3. Jahr'!$C22&gt;0,'Personalkosten 3. Jahr'!$M22/12,0))</f>
        <v>0</v>
      </c>
      <c r="D55" s="830">
        <f>IF('Personalkosten 3. Jahr'!$D22&gt;0,IF('Personalkosten 3. Jahr'!$D22&lt;=Hilfstabelle!D$2=AND('Personalkosten 3. Jahr'!$E22&gt;=Hilfstabelle!D$2),'Personalkosten 3. Jahr'!$M22/('Personalkosten 3. Jahr'!$E22-'Personalkosten 3. Jahr'!$D22+1),0),IF('Personalkosten 3. Jahr'!$C22&gt;0,'Personalkosten 3. Jahr'!$M22/12,0))</f>
        <v>0</v>
      </c>
      <c r="E55" s="830">
        <f>IF('Personalkosten 3. Jahr'!$D22&gt;0,IF('Personalkosten 3. Jahr'!$D22&lt;=Hilfstabelle!E$2=AND('Personalkosten 3. Jahr'!$E22&gt;=Hilfstabelle!E$2),'Personalkosten 3. Jahr'!$M22/('Personalkosten 3. Jahr'!$E22-'Personalkosten 3. Jahr'!$D22+1),0),IF('Personalkosten 3. Jahr'!$C22&gt;0,'Personalkosten 3. Jahr'!$M22/12,0))</f>
        <v>0</v>
      </c>
      <c r="F55" s="830">
        <f>IF('Personalkosten 3. Jahr'!$D22&gt;0,IF('Personalkosten 3. Jahr'!$D22&lt;=Hilfstabelle!F$2=AND('Personalkosten 3. Jahr'!$E22&gt;=Hilfstabelle!F$2),'Personalkosten 3. Jahr'!$M22/('Personalkosten 3. Jahr'!$E22-'Personalkosten 3. Jahr'!$D22+1),0),IF('Personalkosten 3. Jahr'!$C22&gt;0,'Personalkosten 3. Jahr'!$M22/12,0))</f>
        <v>0</v>
      </c>
      <c r="G55" s="830">
        <f>IF('Personalkosten 3. Jahr'!$D22&gt;0,IF('Personalkosten 3. Jahr'!$D22&lt;=Hilfstabelle!G$2=AND('Personalkosten 3. Jahr'!$E22&gt;=Hilfstabelle!G$2),'Personalkosten 3. Jahr'!$M22/('Personalkosten 3. Jahr'!$E22-'Personalkosten 3. Jahr'!$D22+1),0),IF('Personalkosten 3. Jahr'!$C22&gt;0,'Personalkosten 3. Jahr'!$M22/12,0))</f>
        <v>0</v>
      </c>
      <c r="H55" s="830">
        <f>IF('Personalkosten 3. Jahr'!$D22&gt;0,IF('Personalkosten 3. Jahr'!$D22&lt;=Hilfstabelle!H$2=AND('Personalkosten 3. Jahr'!$E22&gt;=Hilfstabelle!H$2),'Personalkosten 3. Jahr'!$M22/('Personalkosten 3. Jahr'!$E22-'Personalkosten 3. Jahr'!$D22+1),0),IF('Personalkosten 3. Jahr'!$C22&gt;0,'Personalkosten 3. Jahr'!$M22/12,0))</f>
        <v>0</v>
      </c>
      <c r="I55" s="830">
        <f>IF('Personalkosten 3. Jahr'!$D22&gt;0,IF('Personalkosten 3. Jahr'!$D22&lt;=Hilfstabelle!I$2=AND('Personalkosten 3. Jahr'!$E22&gt;=Hilfstabelle!I$2),'Personalkosten 3. Jahr'!$M22/('Personalkosten 3. Jahr'!$E22-'Personalkosten 3. Jahr'!$D22+1),0),IF('Personalkosten 3. Jahr'!$C22&gt;0,'Personalkosten 3. Jahr'!$M22/12,0))</f>
        <v>0</v>
      </c>
      <c r="J55" s="830">
        <f>IF('Personalkosten 3. Jahr'!$D22&gt;0,IF('Personalkosten 3. Jahr'!$D22&lt;=Hilfstabelle!J$2=AND('Personalkosten 3. Jahr'!$E22&gt;=Hilfstabelle!J$2),'Personalkosten 3. Jahr'!$M22/('Personalkosten 3. Jahr'!$E22-'Personalkosten 3. Jahr'!$D22+1),0),IF('Personalkosten 3. Jahr'!$C22&gt;0,'Personalkosten 3. Jahr'!$M22/12,0))</f>
        <v>0</v>
      </c>
      <c r="K55" s="830">
        <f>IF('Personalkosten 3. Jahr'!$D22&gt;0,IF('Personalkosten 3. Jahr'!$D22&lt;=Hilfstabelle!K$2=AND('Personalkosten 3. Jahr'!$E22&gt;=Hilfstabelle!K$2),'Personalkosten 3. Jahr'!$M22/('Personalkosten 3. Jahr'!$E22-'Personalkosten 3. Jahr'!$D22+1),0),IF('Personalkosten 3. Jahr'!$C22&gt;0,'Personalkosten 3. Jahr'!$M22/12,0))</f>
        <v>0</v>
      </c>
      <c r="L55" s="830">
        <f>IF('Personalkosten 3. Jahr'!$D22&gt;0,IF('Personalkosten 3. Jahr'!$D22&lt;=Hilfstabelle!L$2=AND('Personalkosten 3. Jahr'!$E22&gt;=Hilfstabelle!L$2),'Personalkosten 3. Jahr'!$M22/('Personalkosten 3. Jahr'!$E22-'Personalkosten 3. Jahr'!$D22+1),0),IF('Personalkosten 3. Jahr'!$C22&gt;0,'Personalkosten 3. Jahr'!$M22/12,0))</f>
        <v>0</v>
      </c>
      <c r="M55" s="830">
        <f>IF('Personalkosten 3. Jahr'!$D22&gt;0,IF('Personalkosten 3. Jahr'!$D22&lt;=Hilfstabelle!M$2=AND('Personalkosten 3. Jahr'!$E22&gt;=Hilfstabelle!M$2),'Personalkosten 3. Jahr'!$M22/('Personalkosten 3. Jahr'!$E22-'Personalkosten 3. Jahr'!$D22+1),0),IF('Personalkosten 3. Jahr'!$C22&gt;0,'Personalkosten 3. Jahr'!$M22/12,0))</f>
        <v>0</v>
      </c>
      <c r="N55" s="820">
        <f t="shared" si="7"/>
        <v>0</v>
      </c>
      <c r="O55" s="821"/>
    </row>
    <row r="56" spans="1:15" ht="12.75">
      <c r="A56" s="832">
        <v>12</v>
      </c>
      <c r="B56" s="830">
        <f>IF('Personalkosten 3. Jahr'!$D23&gt;0,IF('Personalkosten 3. Jahr'!$D23&lt;=Hilfstabelle!B$2=AND('Personalkosten 3. Jahr'!$E23&gt;=Hilfstabelle!B$2),'Personalkosten 3. Jahr'!$M23/('Personalkosten 3. Jahr'!$E23-'Personalkosten 3. Jahr'!$D23+1),0),IF('Personalkosten 3. Jahr'!$C23&gt;0,'Personalkosten 3. Jahr'!$M23/12,0))</f>
        <v>0</v>
      </c>
      <c r="C56" s="830">
        <f>IF('Personalkosten 3. Jahr'!$D23&gt;0,IF('Personalkosten 3. Jahr'!$D23&lt;=Hilfstabelle!C$2=AND('Personalkosten 3. Jahr'!$E23&gt;=Hilfstabelle!C$2),'Personalkosten 3. Jahr'!$M23/('Personalkosten 3. Jahr'!$E23-'Personalkosten 3. Jahr'!$D23+1),0),IF('Personalkosten 3. Jahr'!$C23&gt;0,'Personalkosten 3. Jahr'!$M23/12,0))</f>
        <v>0</v>
      </c>
      <c r="D56" s="830">
        <f>IF('Personalkosten 3. Jahr'!$D23&gt;0,IF('Personalkosten 3. Jahr'!$D23&lt;=Hilfstabelle!D$2=AND('Personalkosten 3. Jahr'!$E23&gt;=Hilfstabelle!D$2),'Personalkosten 3. Jahr'!$M23/('Personalkosten 3. Jahr'!$E23-'Personalkosten 3. Jahr'!$D23+1),0),IF('Personalkosten 3. Jahr'!$C23&gt;0,'Personalkosten 3. Jahr'!$M23/12,0))</f>
        <v>0</v>
      </c>
      <c r="E56" s="830">
        <f>IF('Personalkosten 3. Jahr'!$D23&gt;0,IF('Personalkosten 3. Jahr'!$D23&lt;=Hilfstabelle!E$2=AND('Personalkosten 3. Jahr'!$E23&gt;=Hilfstabelle!E$2),'Personalkosten 3. Jahr'!$M23/('Personalkosten 3. Jahr'!$E23-'Personalkosten 3. Jahr'!$D23+1),0),IF('Personalkosten 3. Jahr'!$C23&gt;0,'Personalkosten 3. Jahr'!$M23/12,0))</f>
        <v>0</v>
      </c>
      <c r="F56" s="830">
        <f>IF('Personalkosten 3. Jahr'!$D23&gt;0,IF('Personalkosten 3. Jahr'!$D23&lt;=Hilfstabelle!F$2=AND('Personalkosten 3. Jahr'!$E23&gt;=Hilfstabelle!F$2),'Personalkosten 3. Jahr'!$M23/('Personalkosten 3. Jahr'!$E23-'Personalkosten 3. Jahr'!$D23+1),0),IF('Personalkosten 3. Jahr'!$C23&gt;0,'Personalkosten 3. Jahr'!$M23/12,0))</f>
        <v>0</v>
      </c>
      <c r="G56" s="830">
        <f>IF('Personalkosten 3. Jahr'!$D23&gt;0,IF('Personalkosten 3. Jahr'!$D23&lt;=Hilfstabelle!G$2=AND('Personalkosten 3. Jahr'!$E23&gt;=Hilfstabelle!G$2),'Personalkosten 3. Jahr'!$M23/('Personalkosten 3. Jahr'!$E23-'Personalkosten 3. Jahr'!$D23+1),0),IF('Personalkosten 3. Jahr'!$C23&gt;0,'Personalkosten 3. Jahr'!$M23/12,0))</f>
        <v>0</v>
      </c>
      <c r="H56" s="830">
        <f>IF('Personalkosten 3. Jahr'!$D23&gt;0,IF('Personalkosten 3. Jahr'!$D23&lt;=Hilfstabelle!H$2=AND('Personalkosten 3. Jahr'!$E23&gt;=Hilfstabelle!H$2),'Personalkosten 3. Jahr'!$M23/('Personalkosten 3. Jahr'!$E23-'Personalkosten 3. Jahr'!$D23+1),0),IF('Personalkosten 3. Jahr'!$C23&gt;0,'Personalkosten 3. Jahr'!$M23/12,0))</f>
        <v>0</v>
      </c>
      <c r="I56" s="830">
        <f>IF('Personalkosten 3. Jahr'!$D23&gt;0,IF('Personalkosten 3. Jahr'!$D23&lt;=Hilfstabelle!I$2=AND('Personalkosten 3. Jahr'!$E23&gt;=Hilfstabelle!I$2),'Personalkosten 3. Jahr'!$M23/('Personalkosten 3. Jahr'!$E23-'Personalkosten 3. Jahr'!$D23+1),0),IF('Personalkosten 3. Jahr'!$C23&gt;0,'Personalkosten 3. Jahr'!$M23/12,0))</f>
        <v>0</v>
      </c>
      <c r="J56" s="830">
        <f>IF('Personalkosten 3. Jahr'!$D23&gt;0,IF('Personalkosten 3. Jahr'!$D23&lt;=Hilfstabelle!J$2=AND('Personalkosten 3. Jahr'!$E23&gt;=Hilfstabelle!J$2),'Personalkosten 3. Jahr'!$M23/('Personalkosten 3. Jahr'!$E23-'Personalkosten 3. Jahr'!$D23+1),0),IF('Personalkosten 3. Jahr'!$C23&gt;0,'Personalkosten 3. Jahr'!$M23/12,0))</f>
        <v>0</v>
      </c>
      <c r="K56" s="830">
        <f>IF('Personalkosten 3. Jahr'!$D23&gt;0,IF('Personalkosten 3. Jahr'!$D23&lt;=Hilfstabelle!K$2=AND('Personalkosten 3. Jahr'!$E23&gt;=Hilfstabelle!K$2),'Personalkosten 3. Jahr'!$M23/('Personalkosten 3. Jahr'!$E23-'Personalkosten 3. Jahr'!$D23+1),0),IF('Personalkosten 3. Jahr'!$C23&gt;0,'Personalkosten 3. Jahr'!$M23/12,0))</f>
        <v>0</v>
      </c>
      <c r="L56" s="830">
        <f>IF('Personalkosten 3. Jahr'!$D23&gt;0,IF('Personalkosten 3. Jahr'!$D23&lt;=Hilfstabelle!L$2=AND('Personalkosten 3. Jahr'!$E23&gt;=Hilfstabelle!L$2),'Personalkosten 3. Jahr'!$M23/('Personalkosten 3. Jahr'!$E23-'Personalkosten 3. Jahr'!$D23+1),0),IF('Personalkosten 3. Jahr'!$C23&gt;0,'Personalkosten 3. Jahr'!$M23/12,0))</f>
        <v>0</v>
      </c>
      <c r="M56" s="830">
        <f>IF('Personalkosten 3. Jahr'!$D23&gt;0,IF('Personalkosten 3. Jahr'!$D23&lt;=Hilfstabelle!M$2=AND('Personalkosten 3. Jahr'!$E23&gt;=Hilfstabelle!M$2),'Personalkosten 3. Jahr'!$M23/('Personalkosten 3. Jahr'!$E23-'Personalkosten 3. Jahr'!$D23+1),0),IF('Personalkosten 3. Jahr'!$C23&gt;0,'Personalkosten 3. Jahr'!$M23/12,0))</f>
        <v>0</v>
      </c>
      <c r="N56" s="820">
        <f t="shared" si="7"/>
        <v>0</v>
      </c>
      <c r="O56" s="821"/>
    </row>
    <row r="57" spans="1:15" ht="12.75">
      <c r="A57" s="818" t="s">
        <v>394</v>
      </c>
      <c r="B57" s="823" t="e">
        <f>('Personalkosten 3. Jahr'!$M$25+'Personalkosten 3. Jahr'!$M$26)*Hilfstabelle!B58/'Personalkosten 3. Jahr'!$M$24</f>
        <v>#DIV/0!</v>
      </c>
      <c r="C57" s="823" t="e">
        <f>('Personalkosten 3. Jahr'!$M$25+'Personalkosten 3. Jahr'!$M$26)*Hilfstabelle!C58/'Personalkosten 3. Jahr'!$M$24</f>
        <v>#DIV/0!</v>
      </c>
      <c r="D57" s="823" t="e">
        <f>('Personalkosten 3. Jahr'!$M$25+'Personalkosten 3. Jahr'!$M$26)*Hilfstabelle!D58/'Personalkosten 3. Jahr'!$M$24</f>
        <v>#DIV/0!</v>
      </c>
      <c r="E57" s="823" t="e">
        <f>('Personalkosten 3. Jahr'!$M$25+'Personalkosten 3. Jahr'!$M$26)*Hilfstabelle!E58/'Personalkosten 3. Jahr'!$M$24</f>
        <v>#DIV/0!</v>
      </c>
      <c r="F57" s="823" t="e">
        <f>('Personalkosten 3. Jahr'!$M$25+'Personalkosten 3. Jahr'!$M$26)*Hilfstabelle!F58/'Personalkosten 3. Jahr'!$M$24</f>
        <v>#DIV/0!</v>
      </c>
      <c r="G57" s="823" t="e">
        <f>('Personalkosten 3. Jahr'!$M$25+'Personalkosten 3. Jahr'!$M$26)*Hilfstabelle!G58/'Personalkosten 3. Jahr'!$M$24</f>
        <v>#DIV/0!</v>
      </c>
      <c r="H57" s="823" t="e">
        <f>('Personalkosten 3. Jahr'!$M$25+'Personalkosten 3. Jahr'!$M$26)*Hilfstabelle!H58/'Personalkosten 3. Jahr'!$M$24</f>
        <v>#DIV/0!</v>
      </c>
      <c r="I57" s="823" t="e">
        <f>('Personalkosten 3. Jahr'!$M$25+'Personalkosten 3. Jahr'!$M$26)*Hilfstabelle!I58/'Personalkosten 3. Jahr'!$M$24</f>
        <v>#DIV/0!</v>
      </c>
      <c r="J57" s="823" t="e">
        <f>('Personalkosten 3. Jahr'!$M$25+'Personalkosten 3. Jahr'!$M$26)*Hilfstabelle!J58/'Personalkosten 3. Jahr'!$M$24</f>
        <v>#DIV/0!</v>
      </c>
      <c r="K57" s="823" t="e">
        <f>('Personalkosten 3. Jahr'!$M$25+'Personalkosten 3. Jahr'!$M$26)*Hilfstabelle!K58/'Personalkosten 3. Jahr'!$M$24</f>
        <v>#DIV/0!</v>
      </c>
      <c r="L57" s="823" t="e">
        <f>('Personalkosten 3. Jahr'!$M$25+'Personalkosten 3. Jahr'!$M$26)*Hilfstabelle!L58/'Personalkosten 3. Jahr'!$M$24</f>
        <v>#DIV/0!</v>
      </c>
      <c r="M57" s="823" t="e">
        <f>('Personalkosten 3. Jahr'!$M$25+'Personalkosten 3. Jahr'!$M$26)*Hilfstabelle!M58/'Personalkosten 3. Jahr'!$M$24</f>
        <v>#DIV/0!</v>
      </c>
      <c r="N57" s="842" t="e">
        <f>SUM(B57:M57)</f>
        <v>#DIV/0!</v>
      </c>
      <c r="O57" s="821"/>
    </row>
    <row r="58" spans="1:15" ht="12.75">
      <c r="A58" s="832" t="s">
        <v>10</v>
      </c>
      <c r="B58" s="823">
        <f aca="true" t="shared" si="8" ref="B58:M58">SUM(B45:B56)</f>
        <v>0</v>
      </c>
      <c r="C58" s="823">
        <f t="shared" si="8"/>
        <v>0</v>
      </c>
      <c r="D58" s="823">
        <f t="shared" si="8"/>
        <v>0</v>
      </c>
      <c r="E58" s="823">
        <f t="shared" si="8"/>
        <v>0</v>
      </c>
      <c r="F58" s="823">
        <f t="shared" si="8"/>
        <v>0</v>
      </c>
      <c r="G58" s="823">
        <f t="shared" si="8"/>
        <v>0</v>
      </c>
      <c r="H58" s="823">
        <f t="shared" si="8"/>
        <v>0</v>
      </c>
      <c r="I58" s="823">
        <f t="shared" si="8"/>
        <v>0</v>
      </c>
      <c r="J58" s="823">
        <f t="shared" si="8"/>
        <v>0</v>
      </c>
      <c r="K58" s="823">
        <f t="shared" si="8"/>
        <v>0</v>
      </c>
      <c r="L58" s="823">
        <f t="shared" si="8"/>
        <v>0</v>
      </c>
      <c r="M58" s="823">
        <f t="shared" si="8"/>
        <v>0</v>
      </c>
      <c r="N58" s="842">
        <f>SUM(B58:M58)</f>
        <v>0</v>
      </c>
      <c r="O58" s="821"/>
    </row>
    <row r="59" spans="1:15" ht="12.75">
      <c r="A59" s="834" t="s">
        <v>10</v>
      </c>
      <c r="B59" s="828">
        <f>IF(B58&gt;0,B57+B58,B58)</f>
        <v>0</v>
      </c>
      <c r="C59" s="828">
        <f aca="true" t="shared" si="9" ref="C59:M59">IF(C58&gt;0,C57+C58,C58)</f>
        <v>0</v>
      </c>
      <c r="D59" s="828">
        <f t="shared" si="9"/>
        <v>0</v>
      </c>
      <c r="E59" s="828">
        <f t="shared" si="9"/>
        <v>0</v>
      </c>
      <c r="F59" s="828">
        <f t="shared" si="9"/>
        <v>0</v>
      </c>
      <c r="G59" s="828">
        <f t="shared" si="9"/>
        <v>0</v>
      </c>
      <c r="H59" s="828">
        <f t="shared" si="9"/>
        <v>0</v>
      </c>
      <c r="I59" s="828">
        <f t="shared" si="9"/>
        <v>0</v>
      </c>
      <c r="J59" s="828">
        <f t="shared" si="9"/>
        <v>0</v>
      </c>
      <c r="K59" s="828">
        <f t="shared" si="9"/>
        <v>0</v>
      </c>
      <c r="L59" s="828">
        <f t="shared" si="9"/>
        <v>0</v>
      </c>
      <c r="M59" s="828">
        <f t="shared" si="9"/>
        <v>0</v>
      </c>
      <c r="N59" s="846">
        <f>SUM(B59:M59)</f>
        <v>0</v>
      </c>
      <c r="O59" s="835"/>
    </row>
    <row r="62" spans="1:15" ht="12.75">
      <c r="A62" s="815" t="s">
        <v>423</v>
      </c>
      <c r="B62" s="816"/>
      <c r="C62" s="816"/>
      <c r="D62" s="816"/>
      <c r="E62" s="816"/>
      <c r="F62" s="816"/>
      <c r="G62" s="816"/>
      <c r="H62" s="816"/>
      <c r="I62" s="816"/>
      <c r="J62" s="816"/>
      <c r="K62" s="816"/>
      <c r="L62" s="816"/>
      <c r="M62" s="816"/>
      <c r="N62" s="816"/>
      <c r="O62" s="817"/>
    </row>
    <row r="63" spans="1:15" ht="12.75">
      <c r="A63" s="818" t="s">
        <v>384</v>
      </c>
      <c r="B63" s="819">
        <v>1</v>
      </c>
      <c r="C63" s="819">
        <v>2</v>
      </c>
      <c r="D63" s="819">
        <v>3</v>
      </c>
      <c r="E63" s="819">
        <v>4</v>
      </c>
      <c r="F63" s="819">
        <v>5</v>
      </c>
      <c r="G63" s="819">
        <v>6</v>
      </c>
      <c r="H63" s="819">
        <v>7</v>
      </c>
      <c r="I63" s="819">
        <v>8</v>
      </c>
      <c r="J63" s="819">
        <v>9</v>
      </c>
      <c r="K63" s="819">
        <v>10</v>
      </c>
      <c r="L63" s="819">
        <v>11</v>
      </c>
      <c r="M63" s="819">
        <v>12</v>
      </c>
      <c r="N63" s="820" t="s">
        <v>10</v>
      </c>
      <c r="O63" s="821"/>
    </row>
    <row r="64" spans="1:15" ht="12.75">
      <c r="A64" s="18" t="s">
        <v>120</v>
      </c>
      <c r="B64" s="822">
        <f>IF(B$63&lt;='Zins und Tilgung'!$H$7,0,'Zins und Tilgung'!$J13/(12-'Zins und Tilgung'!$H$7))</f>
        <v>0</v>
      </c>
      <c r="C64" s="822">
        <f>IF(C$63&lt;='Zins und Tilgung'!$H$7,0,'Zins und Tilgung'!$J13/(12-'Zins und Tilgung'!$H$7))</f>
        <v>0</v>
      </c>
      <c r="D64" s="822">
        <f>IF(D$63&lt;='Zins und Tilgung'!$H$7,0,'Zins und Tilgung'!$J13/(12-'Zins und Tilgung'!$H$7))</f>
        <v>0</v>
      </c>
      <c r="E64" s="822">
        <f>IF(E$63&lt;='Zins und Tilgung'!$H$7,0,'Zins und Tilgung'!$J13/(12-'Zins und Tilgung'!$H$7))</f>
        <v>0</v>
      </c>
      <c r="F64" s="822">
        <f>IF(F$63&lt;='Zins und Tilgung'!$H$7,0,'Zins und Tilgung'!$J13/(12-'Zins und Tilgung'!$H$7))</f>
        <v>0</v>
      </c>
      <c r="G64" s="822">
        <f>IF(G$63&lt;='Zins und Tilgung'!$H$7,0,'Zins und Tilgung'!$J13/(12-'Zins und Tilgung'!$H$7))</f>
        <v>0</v>
      </c>
      <c r="H64" s="822">
        <f>IF(H$63&lt;='Zins und Tilgung'!$H$7,0,'Zins und Tilgung'!$J13/(12-'Zins und Tilgung'!$H$7))</f>
        <v>0</v>
      </c>
      <c r="I64" s="822">
        <f>IF(I$63&lt;='Zins und Tilgung'!$H$7,0,'Zins und Tilgung'!$J13/(12-'Zins und Tilgung'!$H$7))</f>
        <v>0</v>
      </c>
      <c r="J64" s="822">
        <f>IF(J$63&lt;='Zins und Tilgung'!$H$7,0,'Zins und Tilgung'!$J13/(12-'Zins und Tilgung'!$H$7))</f>
        <v>0</v>
      </c>
      <c r="K64" s="822">
        <f>IF(K$63&lt;='Zins und Tilgung'!$H$7,0,'Zins und Tilgung'!$J13/(12-'Zins und Tilgung'!$H$7))</f>
        <v>0</v>
      </c>
      <c r="L64" s="822">
        <f>IF(L$63&lt;='Zins und Tilgung'!$H$7,0,'Zins und Tilgung'!$J13/(12-'Zins und Tilgung'!$H$7))</f>
        <v>0</v>
      </c>
      <c r="M64" s="822">
        <f>IF(M$63&lt;='Zins und Tilgung'!$H$7,0,'Zins und Tilgung'!$J13/(12-'Zins und Tilgung'!$H$7))</f>
        <v>0</v>
      </c>
      <c r="N64" s="823">
        <f>SUM(B64:M64)</f>
        <v>0</v>
      </c>
      <c r="O64" s="821"/>
    </row>
    <row r="65" spans="1:15" ht="12.75">
      <c r="A65" s="18" t="s">
        <v>121</v>
      </c>
      <c r="B65" s="822">
        <f>IF(B$63&lt;='Zins und Tilgung'!$N$7,0,'Zins und Tilgung'!$P13/(12-'Zins und Tilgung'!$N$7))</f>
        <v>0</v>
      </c>
      <c r="C65" s="822">
        <f>IF(C$63&lt;='Zins und Tilgung'!$N$7,0,'Zins und Tilgung'!$P13/(12-'Zins und Tilgung'!$N$7))</f>
        <v>0</v>
      </c>
      <c r="D65" s="822">
        <f>IF(D$63&lt;='Zins und Tilgung'!$N$7,0,'Zins und Tilgung'!$P13/(12-'Zins und Tilgung'!$N$7))</f>
        <v>0</v>
      </c>
      <c r="E65" s="822">
        <f>IF(E$63&lt;='Zins und Tilgung'!$N$7,0,'Zins und Tilgung'!$P13/(12-'Zins und Tilgung'!$N$7))</f>
        <v>0</v>
      </c>
      <c r="F65" s="822">
        <f>IF(F$63&lt;='Zins und Tilgung'!$N$7,0,'Zins und Tilgung'!$P13/(12-'Zins und Tilgung'!$N$7))</f>
        <v>0</v>
      </c>
      <c r="G65" s="822">
        <f>IF(G$63&lt;='Zins und Tilgung'!$N$7,0,'Zins und Tilgung'!$P13/(12-'Zins und Tilgung'!$N$7))</f>
        <v>0</v>
      </c>
      <c r="H65" s="822">
        <f>IF(H$63&lt;='Zins und Tilgung'!$N$7,0,'Zins und Tilgung'!$P13/(12-'Zins und Tilgung'!$N$7))</f>
        <v>0</v>
      </c>
      <c r="I65" s="822">
        <f>IF(I$63&lt;='Zins und Tilgung'!$N$7,0,'Zins und Tilgung'!$P13/(12-'Zins und Tilgung'!$N$7))</f>
        <v>0</v>
      </c>
      <c r="J65" s="822">
        <f>IF(J$63&lt;='Zins und Tilgung'!$N$7,0,'Zins und Tilgung'!$P13/(12-'Zins und Tilgung'!$N$7))</f>
        <v>0</v>
      </c>
      <c r="K65" s="822">
        <f>IF(K$63&lt;='Zins und Tilgung'!$N$7,0,'Zins und Tilgung'!$P13/(12-'Zins und Tilgung'!$N$7))</f>
        <v>0</v>
      </c>
      <c r="L65" s="822">
        <f>IF(L$63&lt;='Zins und Tilgung'!$N$7,0,'Zins und Tilgung'!$P13/(12-'Zins und Tilgung'!$N$7))</f>
        <v>0</v>
      </c>
      <c r="M65" s="822">
        <f>IF(M$63&lt;='Zins und Tilgung'!$N$7,0,'Zins und Tilgung'!$P13/(12-'Zins und Tilgung'!$N$7))</f>
        <v>0</v>
      </c>
      <c r="N65" s="823">
        <f>SUM(B65:M65)</f>
        <v>0</v>
      </c>
      <c r="O65" s="821"/>
    </row>
    <row r="66" spans="1:15" ht="12.75">
      <c r="A66" s="25" t="s">
        <v>511</v>
      </c>
      <c r="B66" s="822">
        <f>IF(B$63&lt;='Zins und Tilgung'!$T$8*12,0,'Zins und Tilgung'!$V14/(12-'Zins und Tilgung'!$T$7))</f>
        <v>0</v>
      </c>
      <c r="C66" s="822">
        <f>IF(C$63&lt;='Zins und Tilgung'!$T$7,0,'Zins und Tilgung'!$V14/(12-'Zins und Tilgung'!$T$7))</f>
        <v>0</v>
      </c>
      <c r="D66" s="822">
        <f>IF(D$63&lt;='Zins und Tilgung'!$T$7,0,'Zins und Tilgung'!$V14/(12-'Zins und Tilgung'!$T$7))</f>
        <v>0</v>
      </c>
      <c r="E66" s="822">
        <f>IF(E$63&lt;='Zins und Tilgung'!$T$7,0,'Zins und Tilgung'!$V14/(12-'Zins und Tilgung'!$T$7))</f>
        <v>0</v>
      </c>
      <c r="F66" s="822">
        <f>IF(F$63&lt;='Zins und Tilgung'!$T$7,0,'Zins und Tilgung'!$V14/(12-'Zins und Tilgung'!$T$7))</f>
        <v>0</v>
      </c>
      <c r="G66" s="822">
        <f>IF(G$63&lt;='Zins und Tilgung'!$T$7,0,'Zins und Tilgung'!$V14/(12-'Zins und Tilgung'!$T$7))</f>
        <v>0</v>
      </c>
      <c r="H66" s="822">
        <f>IF(H$63&lt;='Zins und Tilgung'!$T$7,0,'Zins und Tilgung'!$V14/(12-'Zins und Tilgung'!$T$7))</f>
        <v>0</v>
      </c>
      <c r="I66" s="822">
        <f>IF(I$63&lt;='Zins und Tilgung'!$T$7,0,'Zins und Tilgung'!$V14/(12-'Zins und Tilgung'!$T$7))</f>
        <v>0</v>
      </c>
      <c r="J66" s="822">
        <f>IF(J$63&lt;='Zins und Tilgung'!$T$7,0,'Zins und Tilgung'!$V14/(12-'Zins und Tilgung'!$T$7))</f>
        <v>0</v>
      </c>
      <c r="K66" s="822">
        <f>IF(K$63&lt;='Zins und Tilgung'!$T$7,0,'Zins und Tilgung'!$V14/(12-'Zins und Tilgung'!$T$7))</f>
        <v>0</v>
      </c>
      <c r="L66" s="825">
        <f>IF('Zins und Tilgung'!$T1&lt;=12,'Zins und Tilgung'!$V8/12,IF(L$69&lt;='Zins und Tilgung'!$T$7,0,'Zins und Tilgung'!$V8/(24-'Zins und Tilgung'!$T$7)))</f>
        <v>0</v>
      </c>
      <c r="M66" s="825">
        <f>IF('Zins und Tilgung'!$T1&lt;=12,'Zins und Tilgung'!$V8/12,IF(M$69&lt;='Zins und Tilgung'!$T$7,0,'Zins und Tilgung'!$V8/(24-'Zins und Tilgung'!$T$7)))</f>
        <v>0</v>
      </c>
      <c r="N66" s="823">
        <f>SUM(B66:M66)</f>
        <v>0</v>
      </c>
      <c r="O66" s="821"/>
    </row>
    <row r="67" spans="1:15" ht="12.75">
      <c r="A67" s="818" t="s">
        <v>10</v>
      </c>
      <c r="B67" s="822">
        <f>SUM(B64:B66)</f>
        <v>0</v>
      </c>
      <c r="C67" s="822">
        <f aca="true" t="shared" si="10" ref="C67:M67">SUM(C64:C66)</f>
        <v>0</v>
      </c>
      <c r="D67" s="822">
        <f t="shared" si="10"/>
        <v>0</v>
      </c>
      <c r="E67" s="822">
        <f t="shared" si="10"/>
        <v>0</v>
      </c>
      <c r="F67" s="822">
        <f t="shared" si="10"/>
        <v>0</v>
      </c>
      <c r="G67" s="822">
        <f t="shared" si="10"/>
        <v>0</v>
      </c>
      <c r="H67" s="822">
        <f t="shared" si="10"/>
        <v>0</v>
      </c>
      <c r="I67" s="822">
        <f t="shared" si="10"/>
        <v>0</v>
      </c>
      <c r="J67" s="822">
        <f t="shared" si="10"/>
        <v>0</v>
      </c>
      <c r="K67" s="822">
        <f t="shared" si="10"/>
        <v>0</v>
      </c>
      <c r="L67" s="822">
        <f t="shared" si="10"/>
        <v>0</v>
      </c>
      <c r="M67" s="822">
        <f t="shared" si="10"/>
        <v>0</v>
      </c>
      <c r="N67" s="823">
        <f>SUM(N64:N66)</f>
        <v>0</v>
      </c>
      <c r="O67" s="824">
        <f>SUM(B67:M67)</f>
        <v>0</v>
      </c>
    </row>
    <row r="68" spans="1:15" ht="12.75">
      <c r="A68" s="818"/>
      <c r="B68" s="819"/>
      <c r="C68" s="819"/>
      <c r="D68" s="819"/>
      <c r="E68" s="819"/>
      <c r="F68" s="819"/>
      <c r="G68" s="819"/>
      <c r="H68" s="819"/>
      <c r="I68" s="819"/>
      <c r="J68" s="819"/>
      <c r="K68" s="819"/>
      <c r="L68" s="819"/>
      <c r="M68" s="819"/>
      <c r="N68" s="819"/>
      <c r="O68" s="821"/>
    </row>
    <row r="69" spans="1:15" ht="12.75">
      <c r="A69" s="818" t="s">
        <v>392</v>
      </c>
      <c r="B69" s="819">
        <v>13</v>
      </c>
      <c r="C69" s="819">
        <v>14</v>
      </c>
      <c r="D69" s="819">
        <v>15</v>
      </c>
      <c r="E69" s="819">
        <v>16</v>
      </c>
      <c r="F69" s="819">
        <v>17</v>
      </c>
      <c r="G69" s="819">
        <v>18</v>
      </c>
      <c r="H69" s="819">
        <v>19</v>
      </c>
      <c r="I69" s="819">
        <v>20</v>
      </c>
      <c r="J69" s="819">
        <v>21</v>
      </c>
      <c r="K69" s="819">
        <v>22</v>
      </c>
      <c r="L69" s="819">
        <v>23</v>
      </c>
      <c r="M69" s="819">
        <v>24</v>
      </c>
      <c r="N69" s="820" t="s">
        <v>10</v>
      </c>
      <c r="O69" s="821"/>
    </row>
    <row r="70" spans="1:15" ht="12.75">
      <c r="A70" s="18" t="s">
        <v>120</v>
      </c>
      <c r="B70" s="822">
        <f>IF('Zins und Tilgung'!$H7&lt;=12,'Zins und Tilgung'!$J14/12,IF(B$69&lt;='Zins und Tilgung'!$H$7,0,'Zins und Tilgung'!$J14/(24-'Zins und Tilgung'!$H$7)))</f>
        <v>0</v>
      </c>
      <c r="C70" s="822">
        <f>IF('Zins und Tilgung'!$H7&lt;=12,'Zins und Tilgung'!$J14/12,IF(C$69&lt;='Zins und Tilgung'!$H$7,0,'Zins und Tilgung'!$J14/(24-'Zins und Tilgung'!$H$7)))</f>
        <v>0</v>
      </c>
      <c r="D70" s="822">
        <f>IF('Zins und Tilgung'!$H7&lt;=12,'Zins und Tilgung'!$J14/12,IF(D$69&lt;='Zins und Tilgung'!$H$7,0,'Zins und Tilgung'!$J14/(24-'Zins und Tilgung'!$H$7)))</f>
        <v>0</v>
      </c>
      <c r="E70" s="822">
        <f>IF('Zins und Tilgung'!$H7&lt;=12,'Zins und Tilgung'!$J14/12,IF(E$69&lt;='Zins und Tilgung'!$H$7,0,'Zins und Tilgung'!$J14/(24-'Zins und Tilgung'!$H$7)))</f>
        <v>0</v>
      </c>
      <c r="F70" s="822">
        <f>IF('Zins und Tilgung'!$H7&lt;=12,'Zins und Tilgung'!$J14/12,IF(F$69&lt;='Zins und Tilgung'!$H$7,0,'Zins und Tilgung'!$J14/(24-'Zins und Tilgung'!$H$7)))</f>
        <v>0</v>
      </c>
      <c r="G70" s="822">
        <f>IF('Zins und Tilgung'!$H7&lt;=12,'Zins und Tilgung'!$J14/12,IF(G$69&lt;='Zins und Tilgung'!$H$7,0,'Zins und Tilgung'!$J14/(24-'Zins und Tilgung'!$H$7)))</f>
        <v>0</v>
      </c>
      <c r="H70" s="822">
        <f>IF('Zins und Tilgung'!$H7&lt;=12,'Zins und Tilgung'!$J14/12,IF(H$69&lt;='Zins und Tilgung'!$H$7,0,'Zins und Tilgung'!$J14/(24-'Zins und Tilgung'!$H$7)))</f>
        <v>0</v>
      </c>
      <c r="I70" s="822">
        <f>IF('Zins und Tilgung'!$H7&lt;=12,'Zins und Tilgung'!$J14/12,IF(I$69&lt;='Zins und Tilgung'!$H$7,0,'Zins und Tilgung'!$J14/(24-'Zins und Tilgung'!$H$7)))</f>
        <v>0</v>
      </c>
      <c r="J70" s="822">
        <f>IF('Zins und Tilgung'!$H7&lt;=12,'Zins und Tilgung'!$J14/12,IF(J$69&lt;='Zins und Tilgung'!$H$7,0,'Zins und Tilgung'!$J14/(24-'Zins und Tilgung'!$H$7)))</f>
        <v>0</v>
      </c>
      <c r="K70" s="822">
        <f>IF('Zins und Tilgung'!$H7&lt;=12,'Zins und Tilgung'!$J14/12,IF(K$69&lt;='Zins und Tilgung'!$H$7,0,'Zins und Tilgung'!$J14/(24-'Zins und Tilgung'!$H$7)))</f>
        <v>0</v>
      </c>
      <c r="L70" s="822">
        <f>IF('Zins und Tilgung'!$H7&lt;=12,'Zins und Tilgung'!$J14/12,IF(L$69&lt;='Zins und Tilgung'!$H$7,0,'Zins und Tilgung'!$J14/(24-'Zins und Tilgung'!$H$7)))</f>
        <v>0</v>
      </c>
      <c r="M70" s="822">
        <f>IF('Zins und Tilgung'!$H7&lt;=12,'Zins und Tilgung'!$J14/12,IF(M$69&lt;='Zins und Tilgung'!$H$7,0,'Zins und Tilgung'!$J14/(24-'Zins und Tilgung'!$H$7)))</f>
        <v>0</v>
      </c>
      <c r="N70" s="823">
        <f>SUM(B70:M70)</f>
        <v>0</v>
      </c>
      <c r="O70" s="821"/>
    </row>
    <row r="71" spans="1:15" ht="12.75">
      <c r="A71" s="18" t="s">
        <v>121</v>
      </c>
      <c r="B71" s="822">
        <f>IF('Zins und Tilgung'!$N7&lt;=12,'Zins und Tilgung'!$P14/12,IF(B$69&lt;='Zins und Tilgung'!$N$7,0,'Zins und Tilgung'!$P14/(24-'Zins und Tilgung'!$N$7)))</f>
        <v>0</v>
      </c>
      <c r="C71" s="822">
        <f>IF('Zins und Tilgung'!$N7&lt;=12,'Zins und Tilgung'!$P14/12,IF(C$69&lt;='Zins und Tilgung'!$N$7,0,'Zins und Tilgung'!$P14/(24-'Zins und Tilgung'!$N$7)))</f>
        <v>0</v>
      </c>
      <c r="D71" s="822">
        <f>IF('Zins und Tilgung'!$N7&lt;=12,'Zins und Tilgung'!$P14/12,IF(D$69&lt;='Zins und Tilgung'!$N$7,0,'Zins und Tilgung'!$P14/(24-'Zins und Tilgung'!$N$7)))</f>
        <v>0</v>
      </c>
      <c r="E71" s="822">
        <f>IF('Zins und Tilgung'!$N7&lt;=12,'Zins und Tilgung'!$P14/12,IF(E$69&lt;='Zins und Tilgung'!$N$7,0,'Zins und Tilgung'!$P14/(24-'Zins und Tilgung'!$N$7)))</f>
        <v>0</v>
      </c>
      <c r="F71" s="822">
        <f>IF('Zins und Tilgung'!$N7&lt;=12,'Zins und Tilgung'!$P14/12,IF(F$69&lt;='Zins und Tilgung'!$N$7,0,'Zins und Tilgung'!$P14/(24-'Zins und Tilgung'!$N$7)))</f>
        <v>0</v>
      </c>
      <c r="G71" s="822">
        <f>IF('Zins und Tilgung'!$N7&lt;=12,'Zins und Tilgung'!$P14/12,IF(G$69&lt;='Zins und Tilgung'!$N$7,0,'Zins und Tilgung'!$P14/(24-'Zins und Tilgung'!$N$7)))</f>
        <v>0</v>
      </c>
      <c r="H71" s="822">
        <f>IF('Zins und Tilgung'!$N7&lt;=12,'Zins und Tilgung'!$P14/12,IF(H$69&lt;='Zins und Tilgung'!$N$7,0,'Zins und Tilgung'!$P14/(24-'Zins und Tilgung'!$N$7)))</f>
        <v>0</v>
      </c>
      <c r="I71" s="822">
        <f>IF('Zins und Tilgung'!$N7&lt;=12,'Zins und Tilgung'!$P14/12,IF(I$69&lt;='Zins und Tilgung'!$N$7,0,'Zins und Tilgung'!$P14/(24-'Zins und Tilgung'!$N$7)))</f>
        <v>0</v>
      </c>
      <c r="J71" s="822">
        <f>IF('Zins und Tilgung'!$N7&lt;=12,'Zins und Tilgung'!$P14/12,IF(J$69&lt;='Zins und Tilgung'!$N$7,0,'Zins und Tilgung'!$P14/(24-'Zins und Tilgung'!$N$7)))</f>
        <v>0</v>
      </c>
      <c r="K71" s="822">
        <f>IF('Zins und Tilgung'!$N7&lt;=12,'Zins und Tilgung'!$P14/12,IF(K$69&lt;='Zins und Tilgung'!$N$7,0,'Zins und Tilgung'!$P14/(24-'Zins und Tilgung'!$N$7)))</f>
        <v>0</v>
      </c>
      <c r="L71" s="822">
        <f>IF('Zins und Tilgung'!$N7&lt;=12,'Zins und Tilgung'!$P14/12,IF(L$69&lt;='Zins und Tilgung'!$N$7,0,'Zins und Tilgung'!$P14/(24-'Zins und Tilgung'!$N$7)))</f>
        <v>0</v>
      </c>
      <c r="M71" s="822">
        <f>IF('Zins und Tilgung'!$N7&lt;=12,'Zins und Tilgung'!$P14/12,IF(M$69&lt;='Zins und Tilgung'!$N$7,0,'Zins und Tilgung'!$P14/(24-'Zins und Tilgung'!$N$7)))</f>
        <v>0</v>
      </c>
      <c r="N71" s="823">
        <f>SUM(B71:M71)</f>
        <v>0</v>
      </c>
      <c r="O71" s="821"/>
    </row>
    <row r="72" spans="1:15" ht="12.75">
      <c r="A72" s="25" t="s">
        <v>511</v>
      </c>
      <c r="B72" s="825">
        <f>IF('Zins und Tilgung'!$T7&lt;=12,'Zins und Tilgung'!$V15/12,IF(B$69&lt;='Zins und Tilgung'!$T$7,0,'Zins und Tilgung'!$V15/(24-'Zins und Tilgung'!$T$7)))</f>
        <v>0</v>
      </c>
      <c r="C72" s="825">
        <f>IF('Zins und Tilgung'!$T7&lt;=12,'Zins und Tilgung'!$V15/12,IF(C$69&lt;='Zins und Tilgung'!$T$7,0,'Zins und Tilgung'!$V15/(24-'Zins und Tilgung'!$T$7)))</f>
        <v>0</v>
      </c>
      <c r="D72" s="825">
        <f>IF('Zins und Tilgung'!$T7&lt;=12,'Zins und Tilgung'!$V15/12,IF(D$69&lt;='Zins und Tilgung'!$T$7,0,'Zins und Tilgung'!$V15/(24-'Zins und Tilgung'!$T$7)))</f>
        <v>0</v>
      </c>
      <c r="E72" s="825">
        <f>IF('Zins und Tilgung'!$T7&lt;=12,'Zins und Tilgung'!$V15/12,IF(E$69&lt;='Zins und Tilgung'!$T$7,0,'Zins und Tilgung'!$V15/(24-'Zins und Tilgung'!$T$7)))</f>
        <v>0</v>
      </c>
      <c r="F72" s="825">
        <f>IF('Zins und Tilgung'!$T7&lt;=12,'Zins und Tilgung'!$V15/12,IF(F$69&lt;='Zins und Tilgung'!$T$7,0,'Zins und Tilgung'!$V15/(24-'Zins und Tilgung'!$T$7)))</f>
        <v>0</v>
      </c>
      <c r="G72" s="825">
        <f>IF('Zins und Tilgung'!$T7&lt;=12,'Zins und Tilgung'!$V15/12,IF(G$69&lt;='Zins und Tilgung'!$T$7,0,'Zins und Tilgung'!$V15/(24-'Zins und Tilgung'!$T$7)))</f>
        <v>0</v>
      </c>
      <c r="H72" s="825">
        <f>IF('Zins und Tilgung'!$T7&lt;=12,'Zins und Tilgung'!$V15/12,IF(H$69&lt;='Zins und Tilgung'!$T$7,0,'Zins und Tilgung'!$V15/(24-'Zins und Tilgung'!$T$7)))</f>
        <v>0</v>
      </c>
      <c r="I72" s="825">
        <f>IF('Zins und Tilgung'!$T7&lt;=12,'Zins und Tilgung'!$V15/12,IF(I$69&lt;='Zins und Tilgung'!$T$7,0,'Zins und Tilgung'!$V15/(24-'Zins und Tilgung'!$T$7)))</f>
        <v>0</v>
      </c>
      <c r="J72" s="825">
        <f>IF('Zins und Tilgung'!$T7&lt;=12,'Zins und Tilgung'!$V15/12,IF(J$69&lt;='Zins und Tilgung'!$T$7,0,'Zins und Tilgung'!$V15/(24-'Zins und Tilgung'!$T$7)))</f>
        <v>0</v>
      </c>
      <c r="K72" s="825">
        <f>IF('Zins und Tilgung'!$T7&lt;=12,'Zins und Tilgung'!$V15/12,IF(K$69&lt;='Zins und Tilgung'!$T$7,0,'Zins und Tilgung'!$V15/(24-'Zins und Tilgung'!$T$7)))</f>
        <v>0</v>
      </c>
      <c r="L72" s="825">
        <f>IF('Zins und Tilgung'!$T7&lt;=12,'Zins und Tilgung'!$V15/12,IF(L$69&lt;='Zins und Tilgung'!$T$7,0,'Zins und Tilgung'!$V15/(24-'Zins und Tilgung'!$T$7)))</f>
        <v>0</v>
      </c>
      <c r="M72" s="825">
        <f>IF('Zins und Tilgung'!$T7&lt;=12,'Zins und Tilgung'!$V15/12,IF(M$69&lt;='Zins und Tilgung'!$T$7,0,'Zins und Tilgung'!$V15/(24-'Zins und Tilgung'!$T$7)))</f>
        <v>0</v>
      </c>
      <c r="N72" s="823">
        <f>SUM(B72:M72)</f>
        <v>0</v>
      </c>
      <c r="O72" s="821"/>
    </row>
    <row r="73" spans="1:15" ht="12.75">
      <c r="A73" s="818" t="s">
        <v>10</v>
      </c>
      <c r="B73" s="822">
        <f aca="true" t="shared" si="11" ref="B73:M73">SUM(B70:B72)</f>
        <v>0</v>
      </c>
      <c r="C73" s="822">
        <f t="shared" si="11"/>
        <v>0</v>
      </c>
      <c r="D73" s="822">
        <f t="shared" si="11"/>
        <v>0</v>
      </c>
      <c r="E73" s="822">
        <f t="shared" si="11"/>
        <v>0</v>
      </c>
      <c r="F73" s="822">
        <f t="shared" si="11"/>
        <v>0</v>
      </c>
      <c r="G73" s="822">
        <f t="shared" si="11"/>
        <v>0</v>
      </c>
      <c r="H73" s="822">
        <f t="shared" si="11"/>
        <v>0</v>
      </c>
      <c r="I73" s="822">
        <f t="shared" si="11"/>
        <v>0</v>
      </c>
      <c r="J73" s="822">
        <f t="shared" si="11"/>
        <v>0</v>
      </c>
      <c r="K73" s="822">
        <f t="shared" si="11"/>
        <v>0</v>
      </c>
      <c r="L73" s="822">
        <f t="shared" si="11"/>
        <v>0</v>
      </c>
      <c r="M73" s="822">
        <f t="shared" si="11"/>
        <v>0</v>
      </c>
      <c r="N73" s="823">
        <f>SUM(N70:N72)</f>
        <v>0</v>
      </c>
      <c r="O73" s="824">
        <f>SUM(B73:M73)</f>
        <v>0</v>
      </c>
    </row>
    <row r="74" spans="1:15" ht="12.75">
      <c r="A74" s="818"/>
      <c r="B74" s="819"/>
      <c r="C74" s="819"/>
      <c r="D74" s="819"/>
      <c r="E74" s="819"/>
      <c r="F74" s="819"/>
      <c r="G74" s="819"/>
      <c r="H74" s="819"/>
      <c r="I74" s="819"/>
      <c r="J74" s="819"/>
      <c r="K74" s="819"/>
      <c r="L74" s="819"/>
      <c r="M74" s="819"/>
      <c r="N74" s="819"/>
      <c r="O74" s="821"/>
    </row>
    <row r="75" spans="1:15" ht="12.75">
      <c r="A75" s="818" t="s">
        <v>422</v>
      </c>
      <c r="B75" s="819">
        <v>25</v>
      </c>
      <c r="C75" s="819">
        <v>26</v>
      </c>
      <c r="D75" s="819">
        <v>27</v>
      </c>
      <c r="E75" s="819">
        <v>28</v>
      </c>
      <c r="F75" s="819">
        <v>29</v>
      </c>
      <c r="G75" s="819">
        <v>30</v>
      </c>
      <c r="H75" s="819">
        <v>31</v>
      </c>
      <c r="I75" s="819">
        <v>32</v>
      </c>
      <c r="J75" s="819">
        <v>33</v>
      </c>
      <c r="K75" s="819">
        <v>34</v>
      </c>
      <c r="L75" s="819">
        <v>35</v>
      </c>
      <c r="M75" s="819">
        <v>36</v>
      </c>
      <c r="N75" s="820" t="s">
        <v>10</v>
      </c>
      <c r="O75" s="821"/>
    </row>
    <row r="76" spans="1:15" ht="12.75">
      <c r="A76" s="18" t="s">
        <v>120</v>
      </c>
      <c r="B76" s="822">
        <f>IF('Zins und Tilgung'!$H7&lt;=24,'Zins und Tilgung'!$J15/12,IF(B$75&lt;='Zins und Tilgung'!$H$7,0,'Zins und Tilgung'!$J15/(36-'Zins und Tilgung'!$H$7)))</f>
        <v>0</v>
      </c>
      <c r="C76" s="822">
        <f>IF('Zins und Tilgung'!$H7&lt;=24,'Zins und Tilgung'!$J15/12,IF(C$75&lt;='Zins und Tilgung'!$H$7,0,'Zins und Tilgung'!$J15/(36-'Zins und Tilgung'!$H$7)))</f>
        <v>0</v>
      </c>
      <c r="D76" s="822">
        <f>IF('Zins und Tilgung'!$H7&lt;=24,'Zins und Tilgung'!$J15/12,IF(D$75&lt;='Zins und Tilgung'!$H$7,0,'Zins und Tilgung'!$J15/(36-'Zins und Tilgung'!$H$7)))</f>
        <v>0</v>
      </c>
      <c r="E76" s="822">
        <f>IF('Zins und Tilgung'!$H7&lt;=24,'Zins und Tilgung'!$J15/12,IF(E$75&lt;='Zins und Tilgung'!$H$7,0,'Zins und Tilgung'!$J15/(36-'Zins und Tilgung'!$H$7)))</f>
        <v>0</v>
      </c>
      <c r="F76" s="822">
        <f>IF('Zins und Tilgung'!$H7&lt;=24,'Zins und Tilgung'!$J15/12,IF(F$75&lt;='Zins und Tilgung'!$H$7,0,'Zins und Tilgung'!$J15/(36-'Zins und Tilgung'!$H$7)))</f>
        <v>0</v>
      </c>
      <c r="G76" s="822">
        <f>IF('Zins und Tilgung'!$H7&lt;=24,'Zins und Tilgung'!$J15/12,IF(G$75&lt;='Zins und Tilgung'!$H$7,0,'Zins und Tilgung'!$J15/(36-'Zins und Tilgung'!$H$7)))</f>
        <v>0</v>
      </c>
      <c r="H76" s="822">
        <f>IF('Zins und Tilgung'!$H7&lt;=24,'Zins und Tilgung'!$J15/12,IF(H$75&lt;='Zins und Tilgung'!$H$7,0,'Zins und Tilgung'!$J15/(36-'Zins und Tilgung'!$H$7)))</f>
        <v>0</v>
      </c>
      <c r="I76" s="822">
        <f>IF('Zins und Tilgung'!$H7&lt;=24,'Zins und Tilgung'!$J15/12,IF(I$75&lt;='Zins und Tilgung'!$H$7,0,'Zins und Tilgung'!$J15/(36-'Zins und Tilgung'!$H$7)))</f>
        <v>0</v>
      </c>
      <c r="J76" s="822">
        <f>IF('Zins und Tilgung'!$H7&lt;=24,'Zins und Tilgung'!$J15/12,IF(J$75&lt;='Zins und Tilgung'!$H$7,0,'Zins und Tilgung'!$J15/(36-'Zins und Tilgung'!$H$7)))</f>
        <v>0</v>
      </c>
      <c r="K76" s="822">
        <f>IF('Zins und Tilgung'!$H7&lt;=24,'Zins und Tilgung'!$J15/12,IF(K$75&lt;='Zins und Tilgung'!$H$7,0,'Zins und Tilgung'!$J15/(36-'Zins und Tilgung'!$H$7)))</f>
        <v>0</v>
      </c>
      <c r="L76" s="822">
        <f>IF('Zins und Tilgung'!$H7&lt;=24,'Zins und Tilgung'!$J15/12,IF(L$75&lt;='Zins und Tilgung'!$H$7,0,'Zins und Tilgung'!$J15/(36-'Zins und Tilgung'!$H$7)))</f>
        <v>0</v>
      </c>
      <c r="M76" s="822">
        <f>IF('Zins und Tilgung'!$H7&lt;=24,'Zins und Tilgung'!$J15/12,IF(M$75&lt;='Zins und Tilgung'!$H$7,0,'Zins und Tilgung'!$J15/(36-'Zins und Tilgung'!$H$7)))</f>
        <v>0</v>
      </c>
      <c r="N76" s="823">
        <f>SUM(B76:M76)</f>
        <v>0</v>
      </c>
      <c r="O76" s="821"/>
    </row>
    <row r="77" spans="1:15" ht="12.75">
      <c r="A77" s="18" t="s">
        <v>121</v>
      </c>
      <c r="B77" s="822">
        <f>IF('Zins und Tilgung'!$N7&lt;=24,'Zins und Tilgung'!$P15/12,IF(B$75&lt;='Zins und Tilgung'!$N$7,0,'Zins und Tilgung'!$P15/(36-'Zins und Tilgung'!$N$7)))</f>
        <v>0</v>
      </c>
      <c r="C77" s="822">
        <f>IF('Zins und Tilgung'!$N7&lt;=24,'Zins und Tilgung'!$P15/12,IF(C$75&lt;='Zins und Tilgung'!$N$7,0,'Zins und Tilgung'!$P15/(36-'Zins und Tilgung'!$N$7)))</f>
        <v>0</v>
      </c>
      <c r="D77" s="822">
        <f>IF('Zins und Tilgung'!$N7&lt;=24,'Zins und Tilgung'!$P15/12,IF(D$75&lt;='Zins und Tilgung'!$N$7,0,'Zins und Tilgung'!$P15/(36-'Zins und Tilgung'!$N$7)))</f>
        <v>0</v>
      </c>
      <c r="E77" s="822">
        <f>IF('Zins und Tilgung'!$N7&lt;=24,'Zins und Tilgung'!$P15/12,IF(E$75&lt;='Zins und Tilgung'!$N$7,0,'Zins und Tilgung'!$P15/(36-'Zins und Tilgung'!$N$7)))</f>
        <v>0</v>
      </c>
      <c r="F77" s="822">
        <f>IF('Zins und Tilgung'!$N7&lt;=24,'Zins und Tilgung'!$P15/12,IF(F$75&lt;='Zins und Tilgung'!$N$7,0,'Zins und Tilgung'!$P15/(36-'Zins und Tilgung'!$N$7)))</f>
        <v>0</v>
      </c>
      <c r="G77" s="822">
        <f>IF('Zins und Tilgung'!$N7&lt;=24,'Zins und Tilgung'!$P15/12,IF(G$75&lt;='Zins und Tilgung'!$N$7,0,'Zins und Tilgung'!$P15/(36-'Zins und Tilgung'!$N$7)))</f>
        <v>0</v>
      </c>
      <c r="H77" s="822">
        <f>IF('Zins und Tilgung'!$N7&lt;=24,'Zins und Tilgung'!$P15/12,IF(H$75&lt;='Zins und Tilgung'!$N$7,0,'Zins und Tilgung'!$P15/(36-'Zins und Tilgung'!$N$7)))</f>
        <v>0</v>
      </c>
      <c r="I77" s="822">
        <f>IF('Zins und Tilgung'!$N7&lt;=24,'Zins und Tilgung'!$P15/12,IF(I$75&lt;='Zins und Tilgung'!$N$7,0,'Zins und Tilgung'!$P15/(36-'Zins und Tilgung'!$N$7)))</f>
        <v>0</v>
      </c>
      <c r="J77" s="822">
        <f>IF('Zins und Tilgung'!$N7&lt;=24,'Zins und Tilgung'!$P15/12,IF(J$75&lt;='Zins und Tilgung'!$N$7,0,'Zins und Tilgung'!$P15/(36-'Zins und Tilgung'!$N$7)))</f>
        <v>0</v>
      </c>
      <c r="K77" s="822">
        <f>IF('Zins und Tilgung'!$N7&lt;=24,'Zins und Tilgung'!$P15/12,IF(K$75&lt;='Zins und Tilgung'!$N$7,0,'Zins und Tilgung'!$P15/(36-'Zins und Tilgung'!$N$7)))</f>
        <v>0</v>
      </c>
      <c r="L77" s="822">
        <f>IF('Zins und Tilgung'!$N7&lt;=24,'Zins und Tilgung'!$P15/12,IF(L$75&lt;='Zins und Tilgung'!$N$7,0,'Zins und Tilgung'!$P15/(36-'Zins und Tilgung'!$N$7)))</f>
        <v>0</v>
      </c>
      <c r="M77" s="822">
        <f>IF('Zins und Tilgung'!$N7&lt;=24,'Zins und Tilgung'!$P15/12,IF(M$75&lt;='Zins und Tilgung'!$N$7,0,'Zins und Tilgung'!$P15/(36-'Zins und Tilgung'!$N$7)))</f>
        <v>0</v>
      </c>
      <c r="N77" s="823">
        <f>SUM(B77:M77)</f>
        <v>0</v>
      </c>
      <c r="O77" s="821"/>
    </row>
    <row r="78" spans="1:15" ht="12.75">
      <c r="A78" s="25" t="s">
        <v>511</v>
      </c>
      <c r="B78" s="825">
        <f>IF('Zins und Tilgung'!$T7&lt;=24,'Zins und Tilgung'!$V16/12,IF(B$75&lt;='Zins und Tilgung'!$T$7,0,'Zins und Tilgung'!$V16/(36-'Zins und Tilgung'!$T$7)))</f>
        <v>0</v>
      </c>
      <c r="C78" s="825">
        <f>IF('Zins und Tilgung'!$T7&lt;=24,'Zins und Tilgung'!$V16/12,IF(C$75&lt;='Zins und Tilgung'!$T$7,0,'Zins und Tilgung'!$V16/(36-'Zins und Tilgung'!$T$7)))</f>
        <v>0</v>
      </c>
      <c r="D78" s="825">
        <f>IF('Zins und Tilgung'!$T7&lt;=24,'Zins und Tilgung'!$V16/12,IF(D$75&lt;='Zins und Tilgung'!$T$7,0,'Zins und Tilgung'!$V16/(36-'Zins und Tilgung'!$T$7)))</f>
        <v>0</v>
      </c>
      <c r="E78" s="825">
        <f>IF('Zins und Tilgung'!$T7&lt;=24,'Zins und Tilgung'!$V16/12,IF(E$75&lt;='Zins und Tilgung'!$T$7,0,'Zins und Tilgung'!$V16/(36-'Zins und Tilgung'!$T$7)))</f>
        <v>0</v>
      </c>
      <c r="F78" s="825">
        <f>IF('Zins und Tilgung'!$T7&lt;=24,'Zins und Tilgung'!$V16/12,IF(F$75&lt;='Zins und Tilgung'!$T$7,0,'Zins und Tilgung'!$V16/(36-'Zins und Tilgung'!$T$7)))</f>
        <v>0</v>
      </c>
      <c r="G78" s="825">
        <f>IF('Zins und Tilgung'!$T7&lt;=24,'Zins und Tilgung'!$V16/12,IF(G$75&lt;='Zins und Tilgung'!$T$7,0,'Zins und Tilgung'!$V16/(36-'Zins und Tilgung'!$T$7)))</f>
        <v>0</v>
      </c>
      <c r="H78" s="825">
        <f>IF('Zins und Tilgung'!$T7&lt;=24,'Zins und Tilgung'!$V16/12,IF(H$75&lt;='Zins und Tilgung'!$T$7,0,'Zins und Tilgung'!$V16/(36-'Zins und Tilgung'!$T$7)))</f>
        <v>0</v>
      </c>
      <c r="I78" s="825">
        <f>IF('Zins und Tilgung'!$T7&lt;=24,'Zins und Tilgung'!$V16/12,IF(I$75&lt;='Zins und Tilgung'!$T$7,0,'Zins und Tilgung'!$V16/(36-'Zins und Tilgung'!$T$7)))</f>
        <v>0</v>
      </c>
      <c r="J78" s="825">
        <f>IF('Zins und Tilgung'!$T7&lt;=24,'Zins und Tilgung'!$V16/12,IF(J$75&lt;='Zins und Tilgung'!$T$7,0,'Zins und Tilgung'!$V16/(36-'Zins und Tilgung'!$T$7)))</f>
        <v>0</v>
      </c>
      <c r="K78" s="825">
        <f>IF('Zins und Tilgung'!$T7&lt;=24,'Zins und Tilgung'!$V16/12,IF(K$75&lt;='Zins und Tilgung'!$T$7,0,'Zins und Tilgung'!$V16/(36-'Zins und Tilgung'!$T$7)))</f>
        <v>0</v>
      </c>
      <c r="L78" s="825">
        <f>IF('Zins und Tilgung'!$T7&lt;=24,'Zins und Tilgung'!$V16/12,IF(L$75&lt;='Zins und Tilgung'!$T$7,0,'Zins und Tilgung'!$V16/(36-'Zins und Tilgung'!$T$7)))</f>
        <v>0</v>
      </c>
      <c r="M78" s="825">
        <f>IF('Zins und Tilgung'!$T7&lt;=24,'Zins und Tilgung'!$V16/12,IF(M$75&lt;='Zins und Tilgung'!$T$7,0,'Zins und Tilgung'!$V16/(36-'Zins und Tilgung'!$T$7)))</f>
        <v>0</v>
      </c>
      <c r="N78" s="823">
        <f>SUM(B78:M78)</f>
        <v>0</v>
      </c>
      <c r="O78" s="821"/>
    </row>
    <row r="79" spans="1:15" ht="12.75">
      <c r="A79" s="826" t="s">
        <v>10</v>
      </c>
      <c r="B79" s="827">
        <f aca="true" t="shared" si="12" ref="B79:M79">SUM(B76:B78)</f>
        <v>0</v>
      </c>
      <c r="C79" s="827">
        <f t="shared" si="12"/>
        <v>0</v>
      </c>
      <c r="D79" s="827">
        <f t="shared" si="12"/>
        <v>0</v>
      </c>
      <c r="E79" s="827">
        <f t="shared" si="12"/>
        <v>0</v>
      </c>
      <c r="F79" s="827">
        <f t="shared" si="12"/>
        <v>0</v>
      </c>
      <c r="G79" s="827">
        <f t="shared" si="12"/>
        <v>0</v>
      </c>
      <c r="H79" s="827">
        <f t="shared" si="12"/>
        <v>0</v>
      </c>
      <c r="I79" s="827">
        <f t="shared" si="12"/>
        <v>0</v>
      </c>
      <c r="J79" s="827">
        <f t="shared" si="12"/>
        <v>0</v>
      </c>
      <c r="K79" s="827">
        <f t="shared" si="12"/>
        <v>0</v>
      </c>
      <c r="L79" s="827">
        <f t="shared" si="12"/>
        <v>0</v>
      </c>
      <c r="M79" s="827">
        <f t="shared" si="12"/>
        <v>0</v>
      </c>
      <c r="N79" s="828">
        <f>SUM(N76:N78)</f>
        <v>0</v>
      </c>
      <c r="O79" s="829">
        <f>SUM(B79:M79)</f>
        <v>0</v>
      </c>
    </row>
    <row r="82" spans="1:15" ht="12.75">
      <c r="A82" s="815" t="s">
        <v>424</v>
      </c>
      <c r="B82" s="816"/>
      <c r="C82" s="816"/>
      <c r="D82" s="816"/>
      <c r="E82" s="816"/>
      <c r="F82" s="816"/>
      <c r="G82" s="816"/>
      <c r="H82" s="816"/>
      <c r="I82" s="816"/>
      <c r="J82" s="816"/>
      <c r="K82" s="816"/>
      <c r="L82" s="816"/>
      <c r="M82" s="816"/>
      <c r="N82" s="816"/>
      <c r="O82" s="817"/>
    </row>
    <row r="83" spans="1:15" ht="12.75">
      <c r="A83" s="818" t="s">
        <v>384</v>
      </c>
      <c r="B83" s="819">
        <v>1</v>
      </c>
      <c r="C83" s="819">
        <v>2</v>
      </c>
      <c r="D83" s="819">
        <v>3</v>
      </c>
      <c r="E83" s="819">
        <v>4</v>
      </c>
      <c r="F83" s="819">
        <v>5</v>
      </c>
      <c r="G83" s="819">
        <v>6</v>
      </c>
      <c r="H83" s="819">
        <v>7</v>
      </c>
      <c r="I83" s="819">
        <v>8</v>
      </c>
      <c r="J83" s="819">
        <v>9</v>
      </c>
      <c r="K83" s="819">
        <v>10</v>
      </c>
      <c r="L83" s="819">
        <v>11</v>
      </c>
      <c r="M83" s="819">
        <v>12</v>
      </c>
      <c r="N83" s="820" t="s">
        <v>10</v>
      </c>
      <c r="O83" s="821"/>
    </row>
    <row r="84" spans="1:15" ht="12.75">
      <c r="A84" s="18" t="s">
        <v>120</v>
      </c>
      <c r="B84" s="822">
        <f>IF(B64=0,'Zins und Tilgung'!$H13*'Zins und Tilgung'!$H$5/100/12,('Zins und Tilgung'!H$13-Hilfstabelle!$B64)*'Zins und Tilgung'!$H$5/100/12)</f>
        <v>0</v>
      </c>
      <c r="C84" s="822">
        <f>IF(C64=0,'Zins und Tilgung'!$H13*'Zins und Tilgung'!$H$5/100/12,('Zins und Tilgung'!$H13-SUM($B64:C64))*'Zins und Tilgung'!$H$5/100/12)</f>
        <v>0</v>
      </c>
      <c r="D84" s="822">
        <f>IF(D64=0,'Zins und Tilgung'!$H13*'Zins und Tilgung'!$H$5/100/12,('Zins und Tilgung'!$H13-SUM($B64:D64))*'Zins und Tilgung'!$H$5/100/12)</f>
        <v>0</v>
      </c>
      <c r="E84" s="822">
        <f>IF(E64=0,'Zins und Tilgung'!$H13*'Zins und Tilgung'!$H$5/100/12,('Zins und Tilgung'!$H13-SUM($B64:E64))*'Zins und Tilgung'!$H$5/100/12)</f>
        <v>0</v>
      </c>
      <c r="F84" s="822">
        <f>IF(F64=0,'Zins und Tilgung'!$H13*'Zins und Tilgung'!$H$5/100/12,('Zins und Tilgung'!$H13-SUM($B64:F64))*'Zins und Tilgung'!$H$5/100/12)</f>
        <v>0</v>
      </c>
      <c r="G84" s="822">
        <f>IF(G64=0,'Zins und Tilgung'!$H13*'Zins und Tilgung'!$H$5/100/12,('Zins und Tilgung'!$H13-SUM($B64:G64))*'Zins und Tilgung'!$H$5/100/12)</f>
        <v>0</v>
      </c>
      <c r="H84" s="822">
        <f>IF(H64=0,'Zins und Tilgung'!$H13*'Zins und Tilgung'!$H$5/100/12,('Zins und Tilgung'!$H13-SUM($B64:H64))*'Zins und Tilgung'!$H$5/100/12)</f>
        <v>0</v>
      </c>
      <c r="I84" s="822">
        <f>IF(I64=0,'Zins und Tilgung'!$H13*'Zins und Tilgung'!$H$5/100/12,('Zins und Tilgung'!$H13-SUM($B64:I64))*'Zins und Tilgung'!$H$5/100/12)</f>
        <v>0</v>
      </c>
      <c r="J84" s="822">
        <f>IF(J64=0,'Zins und Tilgung'!$H13*'Zins und Tilgung'!$H$5/100/12,('Zins und Tilgung'!$H13-SUM($B64:J64))*'Zins und Tilgung'!$H$5/100/12)</f>
        <v>0</v>
      </c>
      <c r="K84" s="822">
        <f>IF(K64=0,'Zins und Tilgung'!$H13*'Zins und Tilgung'!$H$5/100/12,('Zins und Tilgung'!$H13-SUM($B64:K64))*'Zins und Tilgung'!$H$5/100/12)</f>
        <v>0</v>
      </c>
      <c r="L84" s="822">
        <f>IF(L64=0,'Zins und Tilgung'!$H13*'Zins und Tilgung'!$H$5/100/12,('Zins und Tilgung'!$H13-SUM($B64:L64))*'Zins und Tilgung'!$H$5/100/12)</f>
        <v>0</v>
      </c>
      <c r="M84" s="822">
        <f>IF(M64=0,'Zins und Tilgung'!$H13*'Zins und Tilgung'!$H$5/100/12,('Zins und Tilgung'!$H13-SUM($B64:M64))*'Zins und Tilgung'!$H$5/100/12)</f>
        <v>0</v>
      </c>
      <c r="N84" s="823">
        <f>SUM(B84:M84)</f>
        <v>0</v>
      </c>
      <c r="O84" s="821"/>
    </row>
    <row r="85" spans="1:15" ht="12.75">
      <c r="A85" s="18" t="s">
        <v>121</v>
      </c>
      <c r="B85" s="822">
        <f>IF(B65=0,'Zins und Tilgung'!$N13*'Zins und Tilgung'!$N$5/100/12,('Zins und Tilgung'!N$13-Hilfstabelle!$B65)*'Zins und Tilgung'!$N$5/100/12)</f>
        <v>0</v>
      </c>
      <c r="C85" s="822">
        <f>IF(C65=0,'Zins und Tilgung'!$N13*'Zins und Tilgung'!$N$5/100/12,('Zins und Tilgung'!$N13-SUM($B65:C65))*'Zins und Tilgung'!$N$5/100/12)</f>
        <v>0</v>
      </c>
      <c r="D85" s="822">
        <f>IF(D65=0,'Zins und Tilgung'!$N13*'Zins und Tilgung'!$N$5/100/12,('Zins und Tilgung'!$N13-SUM($B65:D65))*'Zins und Tilgung'!$N$5/100/12)</f>
        <v>0</v>
      </c>
      <c r="E85" s="822">
        <f>IF(E65=0,'Zins und Tilgung'!$N13*'Zins und Tilgung'!$N$5/100/12,('Zins und Tilgung'!$N13-SUM($B65:E65))*'Zins und Tilgung'!$N$5/100/12)</f>
        <v>0</v>
      </c>
      <c r="F85" s="822">
        <f>IF(F65=0,'Zins und Tilgung'!$N13*'Zins und Tilgung'!$N$5/100/12,('Zins und Tilgung'!$N13-SUM($B65:F65))*'Zins und Tilgung'!$N$5/100/12)</f>
        <v>0</v>
      </c>
      <c r="G85" s="822">
        <f>IF(G65=0,'Zins und Tilgung'!$N13*'Zins und Tilgung'!$N$5/100/12,('Zins und Tilgung'!$N13-SUM($B65:G65))*'Zins und Tilgung'!$N$5/100/12)</f>
        <v>0</v>
      </c>
      <c r="H85" s="822">
        <f>IF(H65=0,'Zins und Tilgung'!$N13*'Zins und Tilgung'!$N$5/100/12,('Zins und Tilgung'!$N13-SUM($B65:H65))*'Zins und Tilgung'!$N$5/100/12)</f>
        <v>0</v>
      </c>
      <c r="I85" s="822">
        <f>IF(I65=0,'Zins und Tilgung'!$N13*'Zins und Tilgung'!$N$5/100/12,('Zins und Tilgung'!$N13-SUM($B65:I65))*'Zins und Tilgung'!$N$5/100/12)</f>
        <v>0</v>
      </c>
      <c r="J85" s="822">
        <f>IF(J65=0,'Zins und Tilgung'!$N13*'Zins und Tilgung'!$N$5/100/12,('Zins und Tilgung'!$N13-SUM($B65:J65))*'Zins und Tilgung'!$N$5/100/12)</f>
        <v>0</v>
      </c>
      <c r="K85" s="822">
        <f>IF(K65=0,'Zins und Tilgung'!$N13*'Zins und Tilgung'!$N$5/100/12,('Zins und Tilgung'!$N13-SUM($B65:K65))*'Zins und Tilgung'!$N$5/100/12)</f>
        <v>0</v>
      </c>
      <c r="L85" s="822">
        <f>IF(L65=0,'Zins und Tilgung'!$N13*'Zins und Tilgung'!$N$5/100/12,('Zins und Tilgung'!$N13-SUM($B65:L65))*'Zins und Tilgung'!$N$5/100/12)</f>
        <v>0</v>
      </c>
      <c r="M85" s="822">
        <f>IF(M65=0,'Zins und Tilgung'!$N13*'Zins und Tilgung'!$N$5/100/12,('Zins und Tilgung'!$N13-SUM($B65:M65))*'Zins und Tilgung'!$N$5/100/12)</f>
        <v>0</v>
      </c>
      <c r="N85" s="823">
        <f>SUM(B85:M85)</f>
        <v>0</v>
      </c>
      <c r="O85" s="821"/>
    </row>
    <row r="86" spans="1:15" ht="12.75">
      <c r="A86" s="25" t="s">
        <v>511</v>
      </c>
      <c r="B86" s="822">
        <f>IF(AND(MONTH('Liquiditätsplan-1.Jahr'!$D10)&gt;=8,MONTH('Liquiditätsplan-1.Jahr'!D10)=7),'Zins und Tilgung'!$T4*'Zins und Tilgung'!$T6/100,0)</f>
        <v>0</v>
      </c>
      <c r="C86" s="822">
        <f>IF(AND(MONTH('Liquiditätsplan-1.Jahr'!$D10)&gt;=8,MONTH('Liquiditätsplan-1.Jahr'!E10)=7),'Zins und Tilgung'!$T4*'Zins und Tilgung'!$T6/100,0)</f>
        <v>0</v>
      </c>
      <c r="D86" s="822">
        <f>'Zins und Tilgung'!$T$4*'Zins und Tilgung'!$T$5*0.25/100+IF(AND(MONTH('Liquiditätsplan-1.Jahr'!$D10)&gt;=8,MONTH('Liquiditätsplan-1.Jahr'!F10)=7),'Zins und Tilgung'!$T4*'Zins und Tilgung'!$T6/100,0)</f>
        <v>0</v>
      </c>
      <c r="E86" s="822">
        <f>IF(AND(MONTH('Liquiditätsplan-1.Jahr'!$D10)&gt;=8,MONTH('Liquiditätsplan-1.Jahr'!G10)=7),'Zins und Tilgung'!$T4*'Zins und Tilgung'!$T6/100,0)</f>
        <v>0</v>
      </c>
      <c r="F86" s="822">
        <f>IF(AND(MONTH('Liquiditätsplan-1.Jahr'!$D10)&gt;=8,MONTH('Liquiditätsplan-1.Jahr'!H10)=7),'Zins und Tilgung'!$T4*'Zins und Tilgung'!$T6/100,0)</f>
        <v>0</v>
      </c>
      <c r="G86" s="822">
        <f>'Zins und Tilgung'!$T$4*'Zins und Tilgung'!$T$5*0.25/100+IF(AND(MONTH('Liquiditätsplan-1.Jahr'!$D10)&gt;=8,MONTH('Liquiditätsplan-1.Jahr'!I10)=7),'Zins und Tilgung'!$T4*'Zins und Tilgung'!$T6/100,0)</f>
        <v>0</v>
      </c>
      <c r="H86" s="822">
        <f>IF(AND(MONTH('Liquiditätsplan-1.Jahr'!$D10)&gt;=8,MONTH('Liquiditätsplan-1.Jahr'!J10)=7),'Zins und Tilgung'!$T4*'Zins und Tilgung'!$T6/100,0)</f>
        <v>0</v>
      </c>
      <c r="I86" s="822">
        <f>IF(AND(MONTH('Liquiditätsplan-1.Jahr'!$D10)&gt;=8,MONTH('Liquiditätsplan-1.Jahr'!K10)=7),'Zins und Tilgung'!$T4*'Zins und Tilgung'!$T6/100,0)</f>
        <v>0</v>
      </c>
      <c r="J86" s="822">
        <f>'Zins und Tilgung'!$T$4*'Zins und Tilgung'!$T$5*0.25/100+IF(AND(MONTH('Liquiditätsplan-1.Jahr'!$D10)&gt;=8,MONTH('Liquiditätsplan-1.Jahr'!L10)=7),'Zins und Tilgung'!$T4*'Zins und Tilgung'!$T6/100,0)</f>
        <v>0</v>
      </c>
      <c r="K86" s="822">
        <f>IF(AND(MONTH('Liquiditätsplan-1.Jahr'!$D10)&gt;=8,MONTH('Liquiditätsplan-1.Jahr'!M10)=7),'Zins und Tilgung'!$T4*'Zins und Tilgung'!$T6/100,0)</f>
        <v>0</v>
      </c>
      <c r="L86" s="822">
        <f>IF(AND(MONTH('Liquiditätsplan-1.Jahr'!$D10)&gt;=8,MONTH('Liquiditätsplan-1.Jahr'!N10)=7),'Zins und Tilgung'!$T4*'Zins und Tilgung'!$T6/100,0)</f>
        <v>0</v>
      </c>
      <c r="M86" s="822">
        <f>'Zins und Tilgung'!$T$4*'Zins und Tilgung'!$T$5*0.25/100+IF(AND(MONTH('Liquiditätsplan-1.Jahr'!$D10)&gt;=8,MONTH('Liquiditätsplan-1.Jahr'!O10)=7),'Zins und Tilgung'!$T4*'Zins und Tilgung'!$T6/100,0)</f>
        <v>0</v>
      </c>
      <c r="N86" s="823">
        <f>SUM(B86:M86)</f>
        <v>0</v>
      </c>
      <c r="O86" s="821"/>
    </row>
    <row r="87" spans="1:15" ht="12.75">
      <c r="A87" s="818" t="s">
        <v>10</v>
      </c>
      <c r="B87" s="822">
        <f>SUM(B84:B86)</f>
        <v>0</v>
      </c>
      <c r="C87" s="822">
        <f aca="true" t="shared" si="13" ref="C87:M87">SUM(C84:C86)</f>
        <v>0</v>
      </c>
      <c r="D87" s="822">
        <f t="shared" si="13"/>
        <v>0</v>
      </c>
      <c r="E87" s="822">
        <f t="shared" si="13"/>
        <v>0</v>
      </c>
      <c r="F87" s="822">
        <f t="shared" si="13"/>
        <v>0</v>
      </c>
      <c r="G87" s="822">
        <f t="shared" si="13"/>
        <v>0</v>
      </c>
      <c r="H87" s="822">
        <f t="shared" si="13"/>
        <v>0</v>
      </c>
      <c r="I87" s="822">
        <f t="shared" si="13"/>
        <v>0</v>
      </c>
      <c r="J87" s="822">
        <f t="shared" si="13"/>
        <v>0</v>
      </c>
      <c r="K87" s="822">
        <f t="shared" si="13"/>
        <v>0</v>
      </c>
      <c r="L87" s="822">
        <f t="shared" si="13"/>
        <v>0</v>
      </c>
      <c r="M87" s="822">
        <f t="shared" si="13"/>
        <v>0</v>
      </c>
      <c r="N87" s="823">
        <f>SUM(N84:N86)</f>
        <v>0</v>
      </c>
      <c r="O87" s="824">
        <f>SUM(B87:M87)</f>
        <v>0</v>
      </c>
    </row>
    <row r="88" spans="1:15" ht="12.75">
      <c r="A88" s="818"/>
      <c r="B88" s="819"/>
      <c r="C88" s="819"/>
      <c r="D88" s="819"/>
      <c r="E88" s="819"/>
      <c r="F88" s="819"/>
      <c r="G88" s="819"/>
      <c r="H88" s="819"/>
      <c r="I88" s="819"/>
      <c r="J88" s="819"/>
      <c r="K88" s="819"/>
      <c r="L88" s="819"/>
      <c r="M88" s="819"/>
      <c r="N88" s="819"/>
      <c r="O88" s="821"/>
    </row>
    <row r="89" spans="1:15" ht="12.75">
      <c r="A89" s="818" t="s">
        <v>392</v>
      </c>
      <c r="B89" s="819">
        <v>13</v>
      </c>
      <c r="C89" s="819">
        <v>14</v>
      </c>
      <c r="D89" s="819">
        <v>15</v>
      </c>
      <c r="E89" s="819">
        <v>16</v>
      </c>
      <c r="F89" s="819">
        <v>17</v>
      </c>
      <c r="G89" s="819">
        <v>18</v>
      </c>
      <c r="H89" s="819">
        <v>19</v>
      </c>
      <c r="I89" s="819">
        <v>20</v>
      </c>
      <c r="J89" s="819">
        <v>21</v>
      </c>
      <c r="K89" s="819">
        <v>22</v>
      </c>
      <c r="L89" s="819">
        <v>23</v>
      </c>
      <c r="M89" s="819">
        <v>24</v>
      </c>
      <c r="N89" s="820" t="s">
        <v>10</v>
      </c>
      <c r="O89" s="821"/>
    </row>
    <row r="90" spans="1:15" ht="12.75">
      <c r="A90" s="18" t="s">
        <v>120</v>
      </c>
      <c r="B90" s="822">
        <f>IF(B70=0,'Zins und Tilgung'!$H14*'Zins und Tilgung'!$H$5/100/12,('Zins und Tilgung'!H$14-Hilfstabelle!$B70)*'Zins und Tilgung'!$H$5/100/12)</f>
        <v>0</v>
      </c>
      <c r="C90" s="822">
        <f>IF(C70=0,'Zins und Tilgung'!$H14*'Zins und Tilgung'!$H$5/100/12,('Zins und Tilgung'!$H14-SUM($B70:C70))*'Zins und Tilgung'!$H$5/100/12)</f>
        <v>0</v>
      </c>
      <c r="D90" s="822">
        <f>IF(D70=0,'Zins und Tilgung'!$H14*'Zins und Tilgung'!$H$5/100/12,('Zins und Tilgung'!$H14-SUM($B70:D70))*'Zins und Tilgung'!$H$5/100/12)</f>
        <v>0</v>
      </c>
      <c r="E90" s="822">
        <f>IF(E70=0,'Zins und Tilgung'!$H14*'Zins und Tilgung'!$H$5/100/12,('Zins und Tilgung'!$H14-SUM($B70:E70))*'Zins und Tilgung'!$H$5/100/12)</f>
        <v>0</v>
      </c>
      <c r="F90" s="822">
        <f>IF(F70=0,'Zins und Tilgung'!$H14*'Zins und Tilgung'!$H$5/100/12,('Zins und Tilgung'!$H14-SUM($B70:F70))*'Zins und Tilgung'!$H$5/100/12)</f>
        <v>0</v>
      </c>
      <c r="G90" s="822">
        <f>IF(G70=0,'Zins und Tilgung'!$H14*'Zins und Tilgung'!$H$5/100/12,('Zins und Tilgung'!$H14-SUM($B70:G70))*'Zins und Tilgung'!$H$5/100/12)</f>
        <v>0</v>
      </c>
      <c r="H90" s="822">
        <f>IF(H70=0,'Zins und Tilgung'!$H14*'Zins und Tilgung'!$H$5/100/12,('Zins und Tilgung'!$H14-SUM($B70:H70))*'Zins und Tilgung'!$H$5/100/12)</f>
        <v>0</v>
      </c>
      <c r="I90" s="822">
        <f>IF(I70=0,'Zins und Tilgung'!$H14*'Zins und Tilgung'!$H$5/100/12,('Zins und Tilgung'!$H14-SUM($B70:I70))*'Zins und Tilgung'!$H$5/100/12)</f>
        <v>0</v>
      </c>
      <c r="J90" s="822">
        <f>IF(J70=0,'Zins und Tilgung'!$H14*'Zins und Tilgung'!$H$5/100/12,('Zins und Tilgung'!$H14-SUM($B70:J70))*'Zins und Tilgung'!$H$5/100/12)</f>
        <v>0</v>
      </c>
      <c r="K90" s="822">
        <f>IF(K70=0,'Zins und Tilgung'!$H14*'Zins und Tilgung'!$H$5/100/12,('Zins und Tilgung'!$H14-SUM($B70:K70))*'Zins und Tilgung'!$H$5/100/12)</f>
        <v>0</v>
      </c>
      <c r="L90" s="822">
        <f>IF(L70=0,'Zins und Tilgung'!$H14*'Zins und Tilgung'!$H$5/100/12,('Zins und Tilgung'!$H14-SUM($B70:L70))*'Zins und Tilgung'!$H$5/100/12)</f>
        <v>0</v>
      </c>
      <c r="M90" s="822">
        <f>IF(M70=0,'Zins und Tilgung'!$H14*'Zins und Tilgung'!$H$5/100/12,('Zins und Tilgung'!$H14-SUM($B70:M70))*'Zins und Tilgung'!$H$5/100/12)</f>
        <v>0</v>
      </c>
      <c r="N90" s="823">
        <f>SUM(B90:M90)</f>
        <v>0</v>
      </c>
      <c r="O90" s="821"/>
    </row>
    <row r="91" spans="1:15" ht="12.75">
      <c r="A91" s="18" t="s">
        <v>121</v>
      </c>
      <c r="B91" s="822">
        <f>IF(B71=0,'Zins und Tilgung'!$N14*'Zins und Tilgung'!$N$5/100/12,('Zins und Tilgung'!N$14-Hilfstabelle!$B71)*'Zins und Tilgung'!$N$5/100/12)</f>
        <v>0</v>
      </c>
      <c r="C91" s="822">
        <f>IF(C71=0,'Zins und Tilgung'!$N14*'Zins und Tilgung'!$N$5/100/12,('Zins und Tilgung'!$N14-SUM($B71:C71))*'Zins und Tilgung'!$N$5/100/12)</f>
        <v>0</v>
      </c>
      <c r="D91" s="822">
        <f>IF(D71=0,'Zins und Tilgung'!$N14*'Zins und Tilgung'!$N$5/100/12,('Zins und Tilgung'!$N14-SUM($B71:D71))*'Zins und Tilgung'!$N$5/100/12)</f>
        <v>0</v>
      </c>
      <c r="E91" s="822">
        <f>IF(E71=0,'Zins und Tilgung'!$N14*'Zins und Tilgung'!$N$5/100/12,('Zins und Tilgung'!$N14-SUM($B71:E71))*'Zins und Tilgung'!$N$5/100/12)</f>
        <v>0</v>
      </c>
      <c r="F91" s="822">
        <f>IF(F71=0,'Zins und Tilgung'!$N14*'Zins und Tilgung'!$N$5/100/12,('Zins und Tilgung'!$N14-SUM($B71:F71))*'Zins und Tilgung'!$N$5/100/12)</f>
        <v>0</v>
      </c>
      <c r="G91" s="822">
        <f>IF(G71=0,'Zins und Tilgung'!$N14*'Zins und Tilgung'!$N$5/100/12,('Zins und Tilgung'!$N14-SUM($B71:G71))*'Zins und Tilgung'!$N$5/100/12)</f>
        <v>0</v>
      </c>
      <c r="H91" s="822">
        <f>IF(H71=0,'Zins und Tilgung'!$N14*'Zins und Tilgung'!$N$5/100/12,('Zins und Tilgung'!$N14-SUM($B71:H71))*'Zins und Tilgung'!$N$5/100/12)</f>
        <v>0</v>
      </c>
      <c r="I91" s="822">
        <f>IF(I71=0,'Zins und Tilgung'!$N14*'Zins und Tilgung'!$N$5/100/12,('Zins und Tilgung'!$N14-SUM($B71:I71))*'Zins und Tilgung'!$N$5/100/12)</f>
        <v>0</v>
      </c>
      <c r="J91" s="822">
        <f>IF(J71=0,'Zins und Tilgung'!$N14*'Zins und Tilgung'!$N$5/100/12,('Zins und Tilgung'!$N14-SUM($B71:J71))*'Zins und Tilgung'!$N$5/100/12)</f>
        <v>0</v>
      </c>
      <c r="K91" s="822">
        <f>IF(K71=0,'Zins und Tilgung'!$N14*'Zins und Tilgung'!$N$5/100/12,('Zins und Tilgung'!$N14-SUM($B71:K71))*'Zins und Tilgung'!$N$5/100/12)</f>
        <v>0</v>
      </c>
      <c r="L91" s="822">
        <f>IF(L71=0,'Zins und Tilgung'!$N14*'Zins und Tilgung'!$N$5/100/12,('Zins und Tilgung'!$N14-SUM($B71:L71))*'Zins und Tilgung'!$N$5/100/12)</f>
        <v>0</v>
      </c>
      <c r="M91" s="822">
        <f>IF(M71=0,'Zins und Tilgung'!$N14*'Zins und Tilgung'!$N$5/100/12,('Zins und Tilgung'!$N14-SUM($B71:M71))*'Zins und Tilgung'!$N$5/100/12)</f>
        <v>0</v>
      </c>
      <c r="N91" s="823">
        <f>SUM(B91:M91)</f>
        <v>0</v>
      </c>
      <c r="O91" s="821"/>
    </row>
    <row r="92" spans="1:15" ht="12.75">
      <c r="A92" s="25" t="s">
        <v>511</v>
      </c>
      <c r="B92" s="822">
        <f>IF(MONTH('Liquiditätsplan-2.Jahr'!D$10)=7,'Zins und Tilgung'!$T$4*'Zins und Tilgung'!$T$6/100,0)</f>
        <v>0</v>
      </c>
      <c r="C92" s="822">
        <f>IF(MONTH('Liquiditätsplan-2.Jahr'!E$10)=7,'Zins und Tilgung'!$T$4*'Zins und Tilgung'!$T$6/100,0)</f>
        <v>0</v>
      </c>
      <c r="D92" s="822">
        <f>'Zins und Tilgung'!$T$4*'Zins und Tilgung'!$T$5*0.25/100+IF(MONTH('Liquiditätsplan-2.Jahr'!F$10)=7,'Zins und Tilgung'!$T$4*'Zins und Tilgung'!$T$6/100,0)</f>
        <v>0</v>
      </c>
      <c r="E92" s="822">
        <f>IF(MONTH('Liquiditätsplan-2.Jahr'!G$10)=7,'Zins und Tilgung'!$T$4*'Zins und Tilgung'!$T$6/100,0)</f>
        <v>0</v>
      </c>
      <c r="F92" s="822">
        <f>IF(MONTH('Liquiditätsplan-2.Jahr'!H$10)=7,'Zins und Tilgung'!$T$4*'Zins und Tilgung'!$T$6/100,0)</f>
        <v>0</v>
      </c>
      <c r="G92" s="822">
        <f>'Zins und Tilgung'!$T$4*'Zins und Tilgung'!$T$5*0.25/100+IF(MONTH('Liquiditätsplan-2.Jahr'!I$10)=7,'Zins und Tilgung'!$T$4*'Zins und Tilgung'!$T$6/100,0)</f>
        <v>0</v>
      </c>
      <c r="H92" s="822">
        <f>IF(MONTH('Liquiditätsplan-2.Jahr'!J$10)=7,'Zins und Tilgung'!$T$4*'Zins und Tilgung'!$T$6/100,0)</f>
        <v>0</v>
      </c>
      <c r="I92" s="822">
        <f>IF(MONTH('Liquiditätsplan-2.Jahr'!K$10)=7,'Zins und Tilgung'!$T$4*'Zins und Tilgung'!$T$6/100,0)</f>
        <v>0</v>
      </c>
      <c r="J92" s="822">
        <f>'Zins und Tilgung'!$T$4*'Zins und Tilgung'!$T$5*0.25/100+IF(MONTH('Liquiditätsplan-2.Jahr'!L$10)=7,'Zins und Tilgung'!$T$4*'Zins und Tilgung'!$T$6/100,0)</f>
        <v>0</v>
      </c>
      <c r="K92" s="822">
        <f>IF(MONTH('Liquiditätsplan-2.Jahr'!M$10)=7,'Zins und Tilgung'!$T$4*'Zins und Tilgung'!$T$6/100,0)</f>
        <v>0</v>
      </c>
      <c r="L92" s="822">
        <f>IF(MONTH('Liquiditätsplan-2.Jahr'!N$10)=7,'Zins und Tilgung'!$T$4*'Zins und Tilgung'!$T$6/100,0)</f>
        <v>0</v>
      </c>
      <c r="M92" s="822">
        <f>'Zins und Tilgung'!$T$4*'Zins und Tilgung'!$T$5*0.25/100+IF(MONTH('Liquiditätsplan-2.Jahr'!O$10)=7,'Zins und Tilgung'!$T$4*'Zins und Tilgung'!$T$6/100,0)</f>
        <v>0</v>
      </c>
      <c r="N92" s="823">
        <f>SUM(B92:M92)</f>
        <v>0</v>
      </c>
      <c r="O92" s="821"/>
    </row>
    <row r="93" spans="1:15" ht="12.75">
      <c r="A93" s="818" t="s">
        <v>10</v>
      </c>
      <c r="B93" s="822">
        <f aca="true" t="shared" si="14" ref="B93:M93">SUM(B90:B92)</f>
        <v>0</v>
      </c>
      <c r="C93" s="822">
        <f t="shared" si="14"/>
        <v>0</v>
      </c>
      <c r="D93" s="822">
        <f t="shared" si="14"/>
        <v>0</v>
      </c>
      <c r="E93" s="822">
        <f t="shared" si="14"/>
        <v>0</v>
      </c>
      <c r="F93" s="822">
        <f t="shared" si="14"/>
        <v>0</v>
      </c>
      <c r="G93" s="822">
        <f t="shared" si="14"/>
        <v>0</v>
      </c>
      <c r="H93" s="822">
        <f t="shared" si="14"/>
        <v>0</v>
      </c>
      <c r="I93" s="822">
        <f t="shared" si="14"/>
        <v>0</v>
      </c>
      <c r="J93" s="822">
        <f t="shared" si="14"/>
        <v>0</v>
      </c>
      <c r="K93" s="822">
        <f t="shared" si="14"/>
        <v>0</v>
      </c>
      <c r="L93" s="822">
        <f t="shared" si="14"/>
        <v>0</v>
      </c>
      <c r="M93" s="822">
        <f t="shared" si="14"/>
        <v>0</v>
      </c>
      <c r="N93" s="823">
        <f>SUM(N90:N92)</f>
        <v>0</v>
      </c>
      <c r="O93" s="824">
        <f>SUM(B93:M93)</f>
        <v>0</v>
      </c>
    </row>
    <row r="94" spans="1:15" ht="12.75">
      <c r="A94" s="818"/>
      <c r="B94" s="819"/>
      <c r="C94" s="819"/>
      <c r="D94" s="819"/>
      <c r="E94" s="819"/>
      <c r="F94" s="819"/>
      <c r="G94" s="819"/>
      <c r="H94" s="819"/>
      <c r="I94" s="819"/>
      <c r="J94" s="819"/>
      <c r="K94" s="819"/>
      <c r="L94" s="819"/>
      <c r="M94" s="819"/>
      <c r="N94" s="819"/>
      <c r="O94" s="821"/>
    </row>
    <row r="95" spans="1:15" ht="12.75">
      <c r="A95" s="818" t="s">
        <v>422</v>
      </c>
      <c r="B95" s="819">
        <v>25</v>
      </c>
      <c r="C95" s="819">
        <v>26</v>
      </c>
      <c r="D95" s="819">
        <v>27</v>
      </c>
      <c r="E95" s="819">
        <v>28</v>
      </c>
      <c r="F95" s="819">
        <v>29</v>
      </c>
      <c r="G95" s="819">
        <v>30</v>
      </c>
      <c r="H95" s="819">
        <v>31</v>
      </c>
      <c r="I95" s="819">
        <v>32</v>
      </c>
      <c r="J95" s="819">
        <v>33</v>
      </c>
      <c r="K95" s="819">
        <v>34</v>
      </c>
      <c r="L95" s="819">
        <v>35</v>
      </c>
      <c r="M95" s="819">
        <v>36</v>
      </c>
      <c r="N95" s="820" t="s">
        <v>10</v>
      </c>
      <c r="O95" s="821"/>
    </row>
    <row r="96" spans="1:15" ht="12.75">
      <c r="A96" s="18" t="s">
        <v>120</v>
      </c>
      <c r="B96" s="822">
        <f>IF(B76=0,'Zins und Tilgung'!$H15*'Zins und Tilgung'!$H$5/100/12,('Zins und Tilgung'!H$15-Hilfstabelle!$B76)*'Zins und Tilgung'!$H$5/100/12)</f>
        <v>0</v>
      </c>
      <c r="C96" s="822">
        <f>IF(C76=0,'Zins und Tilgung'!$H15*'Zins und Tilgung'!$H$5/100/12,('Zins und Tilgung'!$H15-SUM($B76:C76))*'Zins und Tilgung'!$H$5/100/12)</f>
        <v>0</v>
      </c>
      <c r="D96" s="822">
        <f>IF(D76=0,'Zins und Tilgung'!$H15*'Zins und Tilgung'!$H$5/100/12,('Zins und Tilgung'!$H15-SUM($B76:D76))*'Zins und Tilgung'!$H$5/100/12)</f>
        <v>0</v>
      </c>
      <c r="E96" s="822">
        <f>IF(E76=0,'Zins und Tilgung'!$H15*'Zins und Tilgung'!$H$5/100/12,('Zins und Tilgung'!$H15-SUM($B76:E76))*'Zins und Tilgung'!$H$5/100/12)</f>
        <v>0</v>
      </c>
      <c r="F96" s="822">
        <f>IF(F76=0,'Zins und Tilgung'!$H15*'Zins und Tilgung'!$H$5/100/12,('Zins und Tilgung'!$H15-SUM($B76:F76))*'Zins und Tilgung'!$H$5/100/12)</f>
        <v>0</v>
      </c>
      <c r="G96" s="822">
        <f>IF(G76=0,'Zins und Tilgung'!$H15*'Zins und Tilgung'!$H$5/100/12,('Zins und Tilgung'!$H15-SUM($B76:G76))*'Zins und Tilgung'!$H$5/100/12)</f>
        <v>0</v>
      </c>
      <c r="H96" s="822">
        <f>IF(H76=0,'Zins und Tilgung'!$H15*'Zins und Tilgung'!$H$5/100/12,('Zins und Tilgung'!$H15-SUM($B76:H76))*'Zins und Tilgung'!$H$5/100/12)</f>
        <v>0</v>
      </c>
      <c r="I96" s="822">
        <f>IF(I76=0,'Zins und Tilgung'!$H15*'Zins und Tilgung'!$H$5/100/12,('Zins und Tilgung'!$H15-SUM($B76:I76))*'Zins und Tilgung'!$H$5/100/12)</f>
        <v>0</v>
      </c>
      <c r="J96" s="822">
        <f>IF(J76=0,'Zins und Tilgung'!$H15*'Zins und Tilgung'!$H$5/100/12,('Zins und Tilgung'!$H15-SUM($B76:J76))*'Zins und Tilgung'!$H$5/100/12)</f>
        <v>0</v>
      </c>
      <c r="K96" s="822">
        <f>IF(K76=0,'Zins und Tilgung'!$H15*'Zins und Tilgung'!$H$5/100/12,('Zins und Tilgung'!$H15-SUM($B76:K76))*'Zins und Tilgung'!$H$5/100/12)</f>
        <v>0</v>
      </c>
      <c r="L96" s="822">
        <f>IF(L76=0,'Zins und Tilgung'!$H15*'Zins und Tilgung'!$H$5/100/12,('Zins und Tilgung'!$H15-SUM($B76:L76))*'Zins und Tilgung'!$H$5/100/12)</f>
        <v>0</v>
      </c>
      <c r="M96" s="822">
        <f>IF(M76=0,'Zins und Tilgung'!$H15*'Zins und Tilgung'!$H$5/100/12,('Zins und Tilgung'!$H15-SUM($B76:M76))*'Zins und Tilgung'!$H$5/100/12)</f>
        <v>0</v>
      </c>
      <c r="N96" s="823">
        <f>SUM(B96:M96)</f>
        <v>0</v>
      </c>
      <c r="O96" s="821"/>
    </row>
    <row r="97" spans="1:15" ht="12.75">
      <c r="A97" s="18" t="s">
        <v>121</v>
      </c>
      <c r="B97" s="822">
        <f>IF(B77=0,'Zins und Tilgung'!$N15*'Zins und Tilgung'!$N$5/100/12,('Zins und Tilgung'!N$15-Hilfstabelle!$B77)*'Zins und Tilgung'!$N$5/100/12)</f>
        <v>0</v>
      </c>
      <c r="C97" s="822">
        <f>IF(C77=0,'Zins und Tilgung'!$N15*'Zins und Tilgung'!$N$5/100/12,('Zins und Tilgung'!$N15-SUM($B77:C77))*'Zins und Tilgung'!$N$5/100/12)</f>
        <v>0</v>
      </c>
      <c r="D97" s="822">
        <f>IF(D77=0,'Zins und Tilgung'!$N15*'Zins und Tilgung'!$N$5/100/12,('Zins und Tilgung'!$N15-SUM($B77:D77))*'Zins und Tilgung'!$N$5/100/12)</f>
        <v>0</v>
      </c>
      <c r="E97" s="822">
        <f>IF(E77=0,'Zins und Tilgung'!$N15*'Zins und Tilgung'!$N$5/100/12,('Zins und Tilgung'!$N15-SUM($B77:E77))*'Zins und Tilgung'!$N$5/100/12)</f>
        <v>0</v>
      </c>
      <c r="F97" s="822">
        <f>IF(F77=0,'Zins und Tilgung'!$N15*'Zins und Tilgung'!$N$5/100/12,('Zins und Tilgung'!$N15-SUM($B77:F77))*'Zins und Tilgung'!$N$5/100/12)</f>
        <v>0</v>
      </c>
      <c r="G97" s="822">
        <f>IF(G77=0,'Zins und Tilgung'!$N15*'Zins und Tilgung'!$N$5/100/12,('Zins und Tilgung'!$N15-SUM($B77:G77))*'Zins und Tilgung'!$N$5/100/12)</f>
        <v>0</v>
      </c>
      <c r="H97" s="822">
        <f>IF(H77=0,'Zins und Tilgung'!$N15*'Zins und Tilgung'!$N$5/100/12,('Zins und Tilgung'!$N15-SUM($B77:H77))*'Zins und Tilgung'!$N$5/100/12)</f>
        <v>0</v>
      </c>
      <c r="I97" s="822">
        <f>IF(I77=0,'Zins und Tilgung'!$N15*'Zins und Tilgung'!$N$5/100/12,('Zins und Tilgung'!$N15-SUM($B77:I77))*'Zins und Tilgung'!$N$5/100/12)</f>
        <v>0</v>
      </c>
      <c r="J97" s="822">
        <f>IF(J77=0,'Zins und Tilgung'!$N15*'Zins und Tilgung'!$N$5/100/12,('Zins und Tilgung'!$N15-SUM($B77:J77))*'Zins und Tilgung'!$N$5/100/12)</f>
        <v>0</v>
      </c>
      <c r="K97" s="822">
        <f>IF(K77=0,'Zins und Tilgung'!$N15*'Zins und Tilgung'!$N$5/100/12,('Zins und Tilgung'!$N15-SUM($B77:K77))*'Zins und Tilgung'!$N$5/100/12)</f>
        <v>0</v>
      </c>
      <c r="L97" s="822">
        <f>IF(L77=0,'Zins und Tilgung'!$N15*'Zins und Tilgung'!$N$5/100/12,('Zins und Tilgung'!$N15-SUM($B77:L77))*'Zins und Tilgung'!$N$5/100/12)</f>
        <v>0</v>
      </c>
      <c r="M97" s="822">
        <f>IF(M77=0,'Zins und Tilgung'!$N15*'Zins und Tilgung'!$N$5/100/12,('Zins und Tilgung'!$N15-SUM($B77:M77))*'Zins und Tilgung'!$N$5/100/12)</f>
        <v>0</v>
      </c>
      <c r="N97" s="823">
        <f>SUM(B97:M97)</f>
        <v>0</v>
      </c>
      <c r="O97" s="821"/>
    </row>
    <row r="98" spans="1:15" ht="12.75">
      <c r="A98" s="25" t="s">
        <v>511</v>
      </c>
      <c r="B98" s="822">
        <f>IF(MONTH('Liquiditätsplan-3.Jahr'!D$10)=7,'Zins und Tilgung'!$T$4*'Zins und Tilgung'!$T$6/100,0)</f>
        <v>0</v>
      </c>
      <c r="C98" s="822">
        <f>IF(MONTH('Liquiditätsplan-3.Jahr'!E$10)=7,'Zins und Tilgung'!$T$4*'Zins und Tilgung'!$T$6/100,0)</f>
        <v>0</v>
      </c>
      <c r="D98" s="822">
        <f>'Zins und Tilgung'!$T$4*'Zins und Tilgung'!$T$5*0.25/100+IF(MONTH('Liquiditätsplan-3.Jahr'!F$10)=7,'Zins und Tilgung'!$T$4*'Zins und Tilgung'!$T$6/100,0)</f>
        <v>0</v>
      </c>
      <c r="E98" s="822">
        <f>IF(MONTH('Liquiditätsplan-3.Jahr'!G$10)=7,'Zins und Tilgung'!$T$4*'Zins und Tilgung'!$T$6/100,0)</f>
        <v>0</v>
      </c>
      <c r="F98" s="822">
        <f>IF(MONTH('Liquiditätsplan-3.Jahr'!H$10)=7,'Zins und Tilgung'!$T$4*'Zins und Tilgung'!$T$6/100,0)</f>
        <v>0</v>
      </c>
      <c r="G98" s="822">
        <f>'Zins und Tilgung'!$T$4*'Zins und Tilgung'!$T$5*0.25/100+IF(MONTH('Liquiditätsplan-3.Jahr'!I$10)=7,'Zins und Tilgung'!$T$4*'Zins und Tilgung'!$T$6/100,0)</f>
        <v>0</v>
      </c>
      <c r="H98" s="822">
        <f>IF(MONTH('Liquiditätsplan-3.Jahr'!J$10)=7,'Zins und Tilgung'!$T$4*'Zins und Tilgung'!$T$6/100,0)</f>
        <v>0</v>
      </c>
      <c r="I98" s="822">
        <f>IF(MONTH('Liquiditätsplan-3.Jahr'!K$10)=7,'Zins und Tilgung'!$T$4*'Zins und Tilgung'!$T$6/100,0)</f>
        <v>0</v>
      </c>
      <c r="J98" s="822">
        <f>'Zins und Tilgung'!$T$4*'Zins und Tilgung'!$T$5*0.25/100+IF(MONTH('Liquiditätsplan-3.Jahr'!L$10)=7,'Zins und Tilgung'!$T$4*'Zins und Tilgung'!$T$6/100,0)</f>
        <v>0</v>
      </c>
      <c r="K98" s="822">
        <f>IF(MONTH('Liquiditätsplan-3.Jahr'!M$10)=7,'Zins und Tilgung'!$T$4*'Zins und Tilgung'!$T$6/100,0)</f>
        <v>0</v>
      </c>
      <c r="L98" s="822">
        <f>IF(MONTH('Liquiditätsplan-3.Jahr'!N$10)=7,'Zins und Tilgung'!$T$4*'Zins und Tilgung'!$T$6/100,0)</f>
        <v>0</v>
      </c>
      <c r="M98" s="822">
        <f>'Zins und Tilgung'!$T$4*'Zins und Tilgung'!$T$5*0.25/100+IF(MONTH('Liquiditätsplan-3.Jahr'!O$10)=7,'Zins und Tilgung'!$T$4*'Zins und Tilgung'!$T$6/100,0)</f>
        <v>0</v>
      </c>
      <c r="N98" s="823">
        <f>SUM(B98:M98)</f>
        <v>0</v>
      </c>
      <c r="O98" s="821"/>
    </row>
    <row r="99" spans="1:15" ht="12.75">
      <c r="A99" s="826" t="s">
        <v>10</v>
      </c>
      <c r="B99" s="827">
        <f aca="true" t="shared" si="15" ref="B99:M99">SUM(B96:B98)</f>
        <v>0</v>
      </c>
      <c r="C99" s="827">
        <f t="shared" si="15"/>
        <v>0</v>
      </c>
      <c r="D99" s="827">
        <f t="shared" si="15"/>
        <v>0</v>
      </c>
      <c r="E99" s="827">
        <f t="shared" si="15"/>
        <v>0</v>
      </c>
      <c r="F99" s="827">
        <f t="shared" si="15"/>
        <v>0</v>
      </c>
      <c r="G99" s="827">
        <f t="shared" si="15"/>
        <v>0</v>
      </c>
      <c r="H99" s="827">
        <f t="shared" si="15"/>
        <v>0</v>
      </c>
      <c r="I99" s="827">
        <f t="shared" si="15"/>
        <v>0</v>
      </c>
      <c r="J99" s="827">
        <f t="shared" si="15"/>
        <v>0</v>
      </c>
      <c r="K99" s="827">
        <f t="shared" si="15"/>
        <v>0</v>
      </c>
      <c r="L99" s="827">
        <f t="shared" si="15"/>
        <v>0</v>
      </c>
      <c r="M99" s="827">
        <f t="shared" si="15"/>
        <v>0</v>
      </c>
      <c r="N99" s="828">
        <f>SUM(N96:N98)</f>
        <v>0</v>
      </c>
      <c r="O99" s="849">
        <f>SUM(B99:M99)</f>
        <v>0</v>
      </c>
    </row>
  </sheetData>
  <sheetProtection sheet="1"/>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31"/>
  <dimension ref="A1:A1"/>
  <sheetViews>
    <sheetView showGridLines="0" zoomScaleSheetLayoutView="75" zoomScalePageLayoutView="0" workbookViewId="0" topLeftCell="A1">
      <selection activeCell="A1" sqref="A1"/>
    </sheetView>
  </sheetViews>
  <sheetFormatPr defaultColWidth="11.421875" defaultRowHeight="12.75"/>
  <sheetData/>
  <sheetProtection sheet="1"/>
  <printOptions horizontalCentered="1"/>
  <pageMargins left="1.1811023622047245" right="0.3937007874015748" top="0.984251968503937" bottom="0.984251968503937" header="0.5118110236220472" footer="0.5118110236220472"/>
  <pageSetup horizontalDpi="300" verticalDpi="300" orientation="portrait" paperSize="9" scale="94" r:id="rId3"/>
  <headerFooter alignWithMargins="0">
    <oddHeader>&amp;RSeite &amp;P</oddHeader>
    <oddFooter>&amp;C&amp;A&amp;RGründungsplanung HWK Düsseldorf</oddFooter>
  </headerFooter>
  <rowBreaks count="5" manualBreakCount="5">
    <brk id="58" max="6" man="1"/>
    <brk id="115" max="6" man="1"/>
    <brk id="158" max="6" man="1"/>
    <brk id="213" max="6" man="1"/>
    <brk id="271" max="6" man="1"/>
  </rowBreaks>
  <drawing r:id="rId2"/>
  <legacyDrawing r:id="rId1"/>
</worksheet>
</file>

<file path=xl/worksheets/sheet3.xml><?xml version="1.0" encoding="utf-8"?>
<worksheet xmlns="http://schemas.openxmlformats.org/spreadsheetml/2006/main" xmlns:r="http://schemas.openxmlformats.org/officeDocument/2006/relationships">
  <sheetPr codeName="Tabelle9"/>
  <dimension ref="A1:BL52"/>
  <sheetViews>
    <sheetView showGridLines="0" zoomScale="60" zoomScaleNormal="60" workbookViewId="0" topLeftCell="A1">
      <selection activeCell="A1" sqref="A1"/>
    </sheetView>
  </sheetViews>
  <sheetFormatPr defaultColWidth="6.57421875" defaultRowHeight="12.75"/>
  <cols>
    <col min="1" max="9" width="6.57421875" style="929" customWidth="1"/>
    <col min="10" max="10" width="6.28125" style="929" customWidth="1"/>
    <col min="11" max="16384" width="6.57421875" style="929" customWidth="1"/>
  </cols>
  <sheetData>
    <row r="1" spans="1:64" ht="12.75">
      <c r="A1" s="926"/>
      <c r="B1" s="926"/>
      <c r="C1" s="926"/>
      <c r="D1" s="926"/>
      <c r="E1" s="926"/>
      <c r="F1" s="926"/>
      <c r="G1" s="926"/>
      <c r="H1" s="926"/>
      <c r="I1" s="926"/>
      <c r="J1" s="926"/>
      <c r="K1" s="926"/>
      <c r="L1" s="926"/>
      <c r="M1" s="926"/>
      <c r="N1" s="927"/>
      <c r="O1" s="928"/>
      <c r="P1" s="928"/>
      <c r="Q1" s="928"/>
      <c r="R1" s="928"/>
      <c r="S1" s="928"/>
      <c r="T1" s="928"/>
      <c r="U1" s="928"/>
      <c r="V1" s="928"/>
      <c r="W1" s="928"/>
      <c r="X1" s="928"/>
      <c r="Y1" s="928"/>
      <c r="Z1" s="928"/>
      <c r="AA1" s="928"/>
      <c r="AB1" s="928"/>
      <c r="AC1" s="928"/>
      <c r="AD1" s="928"/>
      <c r="AE1" s="928"/>
      <c r="AF1" s="928"/>
      <c r="AG1" s="928"/>
      <c r="AH1" s="928"/>
      <c r="AI1" s="928"/>
      <c r="AJ1" s="928"/>
      <c r="AK1" s="928"/>
      <c r="AL1" s="928"/>
      <c r="AM1" s="928"/>
      <c r="AN1" s="928"/>
      <c r="AO1" s="928"/>
      <c r="AP1" s="928"/>
      <c r="AQ1" s="928"/>
      <c r="AR1" s="928"/>
      <c r="AS1" s="928"/>
      <c r="AT1" s="928"/>
      <c r="AU1" s="928"/>
      <c r="AV1" s="928"/>
      <c r="AW1" s="928"/>
      <c r="AX1" s="928"/>
      <c r="AY1" s="928"/>
      <c r="AZ1" s="928"/>
      <c r="BA1" s="928"/>
      <c r="BB1" s="928"/>
      <c r="BC1" s="928"/>
      <c r="BD1" s="928"/>
      <c r="BE1" s="928"/>
      <c r="BF1" s="928"/>
      <c r="BG1" s="928"/>
      <c r="BH1" s="928"/>
      <c r="BI1" s="928"/>
      <c r="BJ1" s="928"/>
      <c r="BK1" s="928"/>
      <c r="BL1" s="928"/>
    </row>
    <row r="2" spans="1:64" ht="12.75">
      <c r="A2" s="926"/>
      <c r="B2" s="926"/>
      <c r="C2" s="926"/>
      <c r="D2" s="926"/>
      <c r="E2" s="926"/>
      <c r="F2" s="926"/>
      <c r="G2" s="926"/>
      <c r="H2" s="926"/>
      <c r="I2" s="926"/>
      <c r="J2" s="926"/>
      <c r="K2" s="926"/>
      <c r="L2" s="926"/>
      <c r="M2" s="926"/>
      <c r="N2" s="927"/>
      <c r="O2" s="928"/>
      <c r="P2" s="928"/>
      <c r="Q2" s="928"/>
      <c r="R2" s="928"/>
      <c r="S2" s="928"/>
      <c r="T2" s="928"/>
      <c r="U2" s="928"/>
      <c r="V2" s="928"/>
      <c r="W2" s="928"/>
      <c r="X2" s="928"/>
      <c r="Y2" s="928"/>
      <c r="Z2" s="928"/>
      <c r="AA2" s="928"/>
      <c r="AB2" s="928"/>
      <c r="AC2" s="928"/>
      <c r="AD2" s="928"/>
      <c r="AE2" s="928"/>
      <c r="AF2" s="928"/>
      <c r="AG2" s="928"/>
      <c r="AH2" s="928"/>
      <c r="AI2" s="928"/>
      <c r="AJ2" s="928"/>
      <c r="AK2" s="928"/>
      <c r="AL2" s="928"/>
      <c r="AM2" s="928"/>
      <c r="AN2" s="928"/>
      <c r="AO2" s="928"/>
      <c r="AP2" s="928"/>
      <c r="AQ2" s="928"/>
      <c r="AR2" s="928"/>
      <c r="AS2" s="928"/>
      <c r="AT2" s="928"/>
      <c r="AU2" s="928"/>
      <c r="AV2" s="928"/>
      <c r="AW2" s="928"/>
      <c r="AX2" s="928"/>
      <c r="AY2" s="928"/>
      <c r="AZ2" s="928"/>
      <c r="BA2" s="928"/>
      <c r="BB2" s="928"/>
      <c r="BC2" s="928"/>
      <c r="BD2" s="928"/>
      <c r="BE2" s="928"/>
      <c r="BF2" s="928"/>
      <c r="BG2" s="928"/>
      <c r="BH2" s="928"/>
      <c r="BI2" s="928"/>
      <c r="BJ2" s="928"/>
      <c r="BK2" s="928"/>
      <c r="BL2" s="928"/>
    </row>
    <row r="3" spans="1:64" ht="12.75">
      <c r="A3" s="926"/>
      <c r="B3" s="926"/>
      <c r="C3" s="926"/>
      <c r="D3" s="926"/>
      <c r="E3" s="926"/>
      <c r="F3" s="926"/>
      <c r="G3" s="926"/>
      <c r="H3" s="926"/>
      <c r="I3" s="926"/>
      <c r="J3" s="926"/>
      <c r="K3" s="926"/>
      <c r="L3" s="926"/>
      <c r="M3" s="926"/>
      <c r="N3" s="927"/>
      <c r="O3" s="928"/>
      <c r="P3" s="928"/>
      <c r="Q3" s="928"/>
      <c r="R3" s="928"/>
      <c r="S3" s="928"/>
      <c r="T3" s="928"/>
      <c r="U3" s="928"/>
      <c r="V3" s="928"/>
      <c r="W3" s="928"/>
      <c r="X3" s="928"/>
      <c r="Y3" s="928"/>
      <c r="Z3" s="928"/>
      <c r="AA3" s="928"/>
      <c r="AB3" s="928"/>
      <c r="AC3" s="928"/>
      <c r="AD3" s="928"/>
      <c r="AE3" s="928"/>
      <c r="AF3" s="928"/>
      <c r="AG3" s="928"/>
      <c r="AH3" s="928"/>
      <c r="AI3" s="928"/>
      <c r="AJ3" s="928"/>
      <c r="AK3" s="928"/>
      <c r="AL3" s="928"/>
      <c r="AM3" s="928"/>
      <c r="AN3" s="928"/>
      <c r="AO3" s="928"/>
      <c r="AP3" s="928"/>
      <c r="AQ3" s="928"/>
      <c r="AR3" s="928"/>
      <c r="AS3" s="928"/>
      <c r="AT3" s="928"/>
      <c r="AU3" s="928"/>
      <c r="AV3" s="928"/>
      <c r="AW3" s="928"/>
      <c r="AX3" s="928"/>
      <c r="AY3" s="928"/>
      <c r="AZ3" s="928"/>
      <c r="BA3" s="928"/>
      <c r="BB3" s="928"/>
      <c r="BC3" s="928"/>
      <c r="BD3" s="928"/>
      <c r="BE3" s="928"/>
      <c r="BF3" s="928"/>
      <c r="BG3" s="928"/>
      <c r="BH3" s="928"/>
      <c r="BI3" s="928"/>
      <c r="BJ3" s="928"/>
      <c r="BK3" s="928"/>
      <c r="BL3" s="928"/>
    </row>
    <row r="4" spans="1:64" ht="12.75">
      <c r="A4" s="926"/>
      <c r="B4" s="926"/>
      <c r="C4" s="926"/>
      <c r="D4" s="926"/>
      <c r="E4" s="926"/>
      <c r="F4" s="926"/>
      <c r="G4" s="926"/>
      <c r="H4" s="926"/>
      <c r="I4" s="926"/>
      <c r="J4" s="926"/>
      <c r="K4" s="926"/>
      <c r="L4" s="926"/>
      <c r="M4" s="926"/>
      <c r="N4" s="927"/>
      <c r="O4" s="928"/>
      <c r="P4" s="928"/>
      <c r="Q4" s="928"/>
      <c r="R4" s="928"/>
      <c r="S4" s="928"/>
      <c r="T4" s="928"/>
      <c r="U4" s="928"/>
      <c r="V4" s="928"/>
      <c r="W4" s="928"/>
      <c r="X4" s="928"/>
      <c r="Y4" s="928"/>
      <c r="Z4" s="928"/>
      <c r="AA4" s="928"/>
      <c r="AB4" s="928"/>
      <c r="AC4" s="928"/>
      <c r="AD4" s="928"/>
      <c r="AE4" s="928"/>
      <c r="AF4" s="928"/>
      <c r="AG4" s="928"/>
      <c r="AH4" s="928"/>
      <c r="AI4" s="928"/>
      <c r="AJ4" s="928"/>
      <c r="AK4" s="928"/>
      <c r="AL4" s="928"/>
      <c r="AM4" s="928"/>
      <c r="AN4" s="928"/>
      <c r="AO4" s="928"/>
      <c r="AP4" s="928"/>
      <c r="AQ4" s="928"/>
      <c r="AR4" s="928"/>
      <c r="AS4" s="928"/>
      <c r="AT4" s="928"/>
      <c r="AU4" s="928"/>
      <c r="AV4" s="928"/>
      <c r="AW4" s="928"/>
      <c r="AX4" s="928"/>
      <c r="AY4" s="928"/>
      <c r="AZ4" s="928"/>
      <c r="BA4" s="928"/>
      <c r="BB4" s="928"/>
      <c r="BC4" s="928"/>
      <c r="BD4" s="928"/>
      <c r="BE4" s="928"/>
      <c r="BF4" s="928"/>
      <c r="BG4" s="928"/>
      <c r="BH4" s="928"/>
      <c r="BI4" s="928"/>
      <c r="BJ4" s="928"/>
      <c r="BK4" s="928"/>
      <c r="BL4" s="928"/>
    </row>
    <row r="5" spans="1:64" ht="12.75">
      <c r="A5" s="926"/>
      <c r="B5" s="926"/>
      <c r="C5" s="926"/>
      <c r="D5" s="926"/>
      <c r="E5" s="926"/>
      <c r="F5" s="926"/>
      <c r="G5" s="926"/>
      <c r="H5" s="926"/>
      <c r="I5" s="926"/>
      <c r="J5" s="926"/>
      <c r="K5" s="926"/>
      <c r="L5" s="926"/>
      <c r="M5" s="926"/>
      <c r="N5" s="927"/>
      <c r="O5" s="928"/>
      <c r="P5" s="928"/>
      <c r="Q5" s="928"/>
      <c r="R5" s="928"/>
      <c r="S5" s="928"/>
      <c r="T5" s="928"/>
      <c r="U5" s="928"/>
      <c r="V5" s="928"/>
      <c r="W5" s="928"/>
      <c r="X5" s="928"/>
      <c r="Y5" s="928"/>
      <c r="Z5" s="928"/>
      <c r="AA5" s="928"/>
      <c r="AB5" s="928"/>
      <c r="AC5" s="928"/>
      <c r="AD5" s="928"/>
      <c r="AE5" s="928"/>
      <c r="AF5" s="928"/>
      <c r="AG5" s="928"/>
      <c r="AH5" s="928"/>
      <c r="AI5" s="928"/>
      <c r="AJ5" s="928"/>
      <c r="AK5" s="928"/>
      <c r="AL5" s="928"/>
      <c r="AM5" s="928"/>
      <c r="AN5" s="928"/>
      <c r="AO5" s="928"/>
      <c r="AP5" s="928"/>
      <c r="AQ5" s="928"/>
      <c r="AR5" s="928"/>
      <c r="AS5" s="928"/>
      <c r="AT5" s="928"/>
      <c r="AU5" s="928"/>
      <c r="AV5" s="928"/>
      <c r="AW5" s="928"/>
      <c r="AX5" s="928"/>
      <c r="AY5" s="928"/>
      <c r="AZ5" s="928"/>
      <c r="BA5" s="928"/>
      <c r="BB5" s="928"/>
      <c r="BC5" s="928"/>
      <c r="BD5" s="928"/>
      <c r="BE5" s="928"/>
      <c r="BF5" s="928"/>
      <c r="BG5" s="928"/>
      <c r="BH5" s="928"/>
      <c r="BI5" s="928"/>
      <c r="BJ5" s="928"/>
      <c r="BK5" s="928"/>
      <c r="BL5" s="928"/>
    </row>
    <row r="6" spans="1:64" ht="12.75">
      <c r="A6" s="926"/>
      <c r="B6" s="926"/>
      <c r="C6" s="926"/>
      <c r="D6" s="926"/>
      <c r="E6" s="926"/>
      <c r="F6" s="926"/>
      <c r="G6" s="926"/>
      <c r="H6" s="926"/>
      <c r="I6" s="926"/>
      <c r="J6" s="926"/>
      <c r="K6" s="926"/>
      <c r="L6" s="926"/>
      <c r="M6" s="926"/>
      <c r="N6" s="927"/>
      <c r="O6" s="928"/>
      <c r="P6" s="928"/>
      <c r="Q6" s="928"/>
      <c r="R6" s="928"/>
      <c r="S6" s="928"/>
      <c r="T6" s="928"/>
      <c r="U6" s="928"/>
      <c r="V6" s="928"/>
      <c r="W6" s="928"/>
      <c r="X6" s="928"/>
      <c r="Y6" s="928"/>
      <c r="Z6" s="928"/>
      <c r="AA6" s="928"/>
      <c r="AB6" s="928"/>
      <c r="AC6" s="928"/>
      <c r="AD6" s="928"/>
      <c r="AE6" s="928"/>
      <c r="AF6" s="928"/>
      <c r="AG6" s="928"/>
      <c r="AH6" s="928"/>
      <c r="AI6" s="928"/>
      <c r="AJ6" s="928"/>
      <c r="AK6" s="928"/>
      <c r="AL6" s="928"/>
      <c r="AM6" s="928"/>
      <c r="AN6" s="928"/>
      <c r="AO6" s="928"/>
      <c r="AP6" s="928"/>
      <c r="AQ6" s="928"/>
      <c r="AR6" s="928"/>
      <c r="AS6" s="928"/>
      <c r="AT6" s="928"/>
      <c r="AU6" s="928"/>
      <c r="AV6" s="928"/>
      <c r="AW6" s="928"/>
      <c r="AX6" s="928"/>
      <c r="AY6" s="928"/>
      <c r="AZ6" s="928"/>
      <c r="BA6" s="928"/>
      <c r="BB6" s="928"/>
      <c r="BC6" s="928"/>
      <c r="BD6" s="928"/>
      <c r="BE6" s="928"/>
      <c r="BF6" s="928"/>
      <c r="BG6" s="928"/>
      <c r="BH6" s="928"/>
      <c r="BI6" s="928"/>
      <c r="BJ6" s="928"/>
      <c r="BK6" s="928"/>
      <c r="BL6" s="928"/>
    </row>
    <row r="7" spans="1:64" ht="27">
      <c r="A7" s="926"/>
      <c r="B7" s="926"/>
      <c r="C7" s="926"/>
      <c r="D7" s="926"/>
      <c r="E7" s="926"/>
      <c r="F7" s="930"/>
      <c r="G7" s="931"/>
      <c r="H7" s="926"/>
      <c r="I7" s="926"/>
      <c r="J7" s="926"/>
      <c r="K7" s="926"/>
      <c r="L7" s="926"/>
      <c r="M7" s="926"/>
      <c r="N7" s="927"/>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8"/>
      <c r="AY7" s="928"/>
      <c r="AZ7" s="928"/>
      <c r="BA7" s="928"/>
      <c r="BB7" s="928"/>
      <c r="BC7" s="928"/>
      <c r="BD7" s="928"/>
      <c r="BE7" s="928"/>
      <c r="BF7" s="928"/>
      <c r="BG7" s="928"/>
      <c r="BH7" s="928"/>
      <c r="BI7" s="928"/>
      <c r="BJ7" s="928"/>
      <c r="BK7" s="928"/>
      <c r="BL7" s="928"/>
    </row>
    <row r="8" spans="1:64" ht="12.75">
      <c r="A8" s="926"/>
      <c r="B8" s="926"/>
      <c r="C8" s="926"/>
      <c r="D8" s="926"/>
      <c r="E8" s="926"/>
      <c r="F8" s="926"/>
      <c r="G8" s="926"/>
      <c r="H8" s="926"/>
      <c r="I8" s="926"/>
      <c r="J8" s="926"/>
      <c r="K8" s="926"/>
      <c r="L8" s="926"/>
      <c r="M8" s="926"/>
      <c r="N8" s="927"/>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8"/>
      <c r="AY8" s="928"/>
      <c r="AZ8" s="928"/>
      <c r="BA8" s="928"/>
      <c r="BB8" s="928"/>
      <c r="BC8" s="928"/>
      <c r="BD8" s="928"/>
      <c r="BE8" s="928"/>
      <c r="BF8" s="928"/>
      <c r="BG8" s="928"/>
      <c r="BH8" s="928"/>
      <c r="BI8" s="928"/>
      <c r="BJ8" s="928"/>
      <c r="BK8" s="928"/>
      <c r="BL8" s="928"/>
    </row>
    <row r="9" spans="1:64" ht="12.75">
      <c r="A9" s="926"/>
      <c r="B9" s="926"/>
      <c r="C9" s="926"/>
      <c r="D9" s="926"/>
      <c r="E9" s="926"/>
      <c r="F9" s="926"/>
      <c r="G9" s="926"/>
      <c r="H9" s="926"/>
      <c r="I9" s="926"/>
      <c r="J9" s="926"/>
      <c r="K9" s="926"/>
      <c r="L9" s="926"/>
      <c r="M9" s="926"/>
      <c r="N9" s="927"/>
      <c r="O9" s="928"/>
      <c r="P9" s="928"/>
      <c r="Q9" s="928"/>
      <c r="R9" s="928"/>
      <c r="S9" s="928"/>
      <c r="T9" s="928"/>
      <c r="U9" s="928"/>
      <c r="V9" s="928"/>
      <c r="W9" s="928"/>
      <c r="X9" s="928"/>
      <c r="Y9" s="928"/>
      <c r="Z9" s="928"/>
      <c r="AA9" s="928"/>
      <c r="AB9" s="928"/>
      <c r="AC9" s="928"/>
      <c r="AD9" s="928"/>
      <c r="AE9" s="928"/>
      <c r="AF9" s="928"/>
      <c r="AG9" s="928"/>
      <c r="AH9" s="928"/>
      <c r="AI9" s="928"/>
      <c r="AJ9" s="928"/>
      <c r="AK9" s="928"/>
      <c r="AL9" s="928"/>
      <c r="AM9" s="928"/>
      <c r="AN9" s="928"/>
      <c r="AO9" s="928"/>
      <c r="AP9" s="928"/>
      <c r="AQ9" s="928"/>
      <c r="AR9" s="928"/>
      <c r="AS9" s="928"/>
      <c r="AT9" s="928"/>
      <c r="AU9" s="928"/>
      <c r="AV9" s="928"/>
      <c r="AW9" s="928"/>
      <c r="AX9" s="928"/>
      <c r="AY9" s="928"/>
      <c r="AZ9" s="928"/>
      <c r="BA9" s="928"/>
      <c r="BB9" s="928"/>
      <c r="BC9" s="928"/>
      <c r="BD9" s="928"/>
      <c r="BE9" s="928"/>
      <c r="BF9" s="928"/>
      <c r="BG9" s="928"/>
      <c r="BH9" s="928"/>
      <c r="BI9" s="928"/>
      <c r="BJ9" s="928"/>
      <c r="BK9" s="928"/>
      <c r="BL9" s="928"/>
    </row>
    <row r="10" spans="1:64" ht="12.75">
      <c r="A10" s="926"/>
      <c r="B10" s="926"/>
      <c r="C10" s="926"/>
      <c r="D10" s="926"/>
      <c r="E10" s="926"/>
      <c r="F10" s="926"/>
      <c r="G10" s="926"/>
      <c r="H10" s="926"/>
      <c r="I10" s="926"/>
      <c r="J10" s="926"/>
      <c r="K10" s="926"/>
      <c r="L10" s="926"/>
      <c r="M10" s="926"/>
      <c r="N10" s="927"/>
      <c r="O10" s="928"/>
      <c r="P10" s="928"/>
      <c r="Q10" s="928"/>
      <c r="R10" s="928"/>
      <c r="S10" s="928"/>
      <c r="T10" s="928"/>
      <c r="U10" s="928"/>
      <c r="V10" s="928"/>
      <c r="W10" s="928"/>
      <c r="X10" s="928"/>
      <c r="Y10" s="928"/>
      <c r="Z10" s="928"/>
      <c r="AA10" s="928"/>
      <c r="AB10" s="928"/>
      <c r="AC10" s="928"/>
      <c r="AD10" s="928"/>
      <c r="AE10" s="928"/>
      <c r="AF10" s="928"/>
      <c r="AG10" s="928"/>
      <c r="AH10" s="928"/>
      <c r="AI10" s="928"/>
      <c r="AJ10" s="928"/>
      <c r="AK10" s="928"/>
      <c r="AL10" s="928"/>
      <c r="AM10" s="928"/>
      <c r="AN10" s="928"/>
      <c r="AO10" s="928"/>
      <c r="AP10" s="928"/>
      <c r="AQ10" s="928"/>
      <c r="AR10" s="928"/>
      <c r="AS10" s="928"/>
      <c r="AT10" s="928"/>
      <c r="AU10" s="928"/>
      <c r="AV10" s="928"/>
      <c r="AW10" s="928"/>
      <c r="AX10" s="928"/>
      <c r="AY10" s="928"/>
      <c r="AZ10" s="928"/>
      <c r="BA10" s="928"/>
      <c r="BB10" s="928"/>
      <c r="BC10" s="928"/>
      <c r="BD10" s="928"/>
      <c r="BE10" s="928"/>
      <c r="BF10" s="928"/>
      <c r="BG10" s="928"/>
      <c r="BH10" s="928"/>
      <c r="BI10" s="928"/>
      <c r="BJ10" s="928"/>
      <c r="BK10" s="928"/>
      <c r="BL10" s="928"/>
    </row>
    <row r="11" spans="1:64" ht="12.75">
      <c r="A11" s="926"/>
      <c r="B11" s="926"/>
      <c r="C11" s="926"/>
      <c r="D11" s="926"/>
      <c r="E11" s="926"/>
      <c r="F11" s="926"/>
      <c r="G11" s="926"/>
      <c r="H11" s="926"/>
      <c r="I11" s="926"/>
      <c r="J11" s="926"/>
      <c r="K11" s="926"/>
      <c r="L11" s="926"/>
      <c r="M11" s="926"/>
      <c r="N11" s="927"/>
      <c r="O11" s="928"/>
      <c r="P11" s="928"/>
      <c r="Q11" s="928"/>
      <c r="R11" s="928"/>
      <c r="S11" s="928"/>
      <c r="T11" s="928"/>
      <c r="U11" s="928"/>
      <c r="V11" s="928"/>
      <c r="W11" s="928"/>
      <c r="X11" s="928"/>
      <c r="Y11" s="928"/>
      <c r="Z11" s="928"/>
      <c r="AA11" s="928"/>
      <c r="AB11" s="928"/>
      <c r="AC11" s="928"/>
      <c r="AD11" s="928"/>
      <c r="AE11" s="928"/>
      <c r="AF11" s="928"/>
      <c r="AG11" s="928"/>
      <c r="AH11" s="928"/>
      <c r="AI11" s="928"/>
      <c r="AJ11" s="928"/>
      <c r="AK11" s="928"/>
      <c r="AL11" s="928"/>
      <c r="AM11" s="928"/>
      <c r="AN11" s="928"/>
      <c r="AO11" s="928"/>
      <c r="AP11" s="928"/>
      <c r="AQ11" s="928"/>
      <c r="AR11" s="928"/>
      <c r="AS11" s="928"/>
      <c r="AT11" s="928"/>
      <c r="AU11" s="928"/>
      <c r="AV11" s="928"/>
      <c r="AW11" s="928"/>
      <c r="AX11" s="928"/>
      <c r="AY11" s="928"/>
      <c r="AZ11" s="928"/>
      <c r="BA11" s="928"/>
      <c r="BB11" s="928"/>
      <c r="BC11" s="928"/>
      <c r="BD11" s="928"/>
      <c r="BE11" s="928"/>
      <c r="BF11" s="928"/>
      <c r="BG11" s="928"/>
      <c r="BH11" s="928"/>
      <c r="BI11" s="928"/>
      <c r="BJ11" s="928"/>
      <c r="BK11" s="928"/>
      <c r="BL11" s="928"/>
    </row>
    <row r="12" spans="1:64" ht="12.75">
      <c r="A12" s="926"/>
      <c r="B12" s="926"/>
      <c r="C12" s="926"/>
      <c r="D12" s="926"/>
      <c r="E12" s="926"/>
      <c r="F12" s="926"/>
      <c r="G12" s="926"/>
      <c r="H12" s="926"/>
      <c r="I12" s="926"/>
      <c r="J12" s="926"/>
      <c r="K12" s="926"/>
      <c r="L12" s="926"/>
      <c r="M12" s="926"/>
      <c r="N12" s="927"/>
      <c r="O12" s="928"/>
      <c r="P12" s="928"/>
      <c r="Q12" s="928"/>
      <c r="R12" s="928"/>
      <c r="S12" s="928"/>
      <c r="T12" s="928"/>
      <c r="U12" s="928"/>
      <c r="V12" s="928"/>
      <c r="W12" s="928"/>
      <c r="X12" s="928"/>
      <c r="Y12" s="928"/>
      <c r="Z12" s="928"/>
      <c r="AA12" s="928"/>
      <c r="AB12" s="928"/>
      <c r="AC12" s="928"/>
      <c r="AD12" s="928"/>
      <c r="AE12" s="928"/>
      <c r="AF12" s="928"/>
      <c r="AG12" s="928"/>
      <c r="AH12" s="928"/>
      <c r="AI12" s="928"/>
      <c r="AJ12" s="928"/>
      <c r="AK12" s="928"/>
      <c r="AL12" s="928"/>
      <c r="AM12" s="928"/>
      <c r="AN12" s="928"/>
      <c r="AO12" s="928"/>
      <c r="AP12" s="928"/>
      <c r="AQ12" s="928"/>
      <c r="AR12" s="928"/>
      <c r="AS12" s="928"/>
      <c r="AT12" s="928"/>
      <c r="AU12" s="928"/>
      <c r="AV12" s="928"/>
      <c r="AW12" s="928"/>
      <c r="AX12" s="928"/>
      <c r="AY12" s="928"/>
      <c r="AZ12" s="928"/>
      <c r="BA12" s="928"/>
      <c r="BB12" s="928"/>
      <c r="BC12" s="928"/>
      <c r="BD12" s="928"/>
      <c r="BE12" s="928"/>
      <c r="BF12" s="928"/>
      <c r="BG12" s="928"/>
      <c r="BH12" s="928"/>
      <c r="BI12" s="928"/>
      <c r="BJ12" s="928"/>
      <c r="BK12" s="928"/>
      <c r="BL12" s="928"/>
    </row>
    <row r="13" spans="1:64" ht="30">
      <c r="A13" s="1074" t="s">
        <v>318</v>
      </c>
      <c r="B13" s="1074"/>
      <c r="C13" s="1074"/>
      <c r="D13" s="1074"/>
      <c r="E13" s="1074"/>
      <c r="F13" s="1074"/>
      <c r="G13" s="1074"/>
      <c r="H13" s="1074"/>
      <c r="I13" s="1074"/>
      <c r="J13" s="1074"/>
      <c r="K13" s="1074"/>
      <c r="L13" s="1074"/>
      <c r="M13" s="1074"/>
      <c r="N13" s="927"/>
      <c r="O13" s="928"/>
      <c r="P13" s="928"/>
      <c r="Q13" s="928"/>
      <c r="R13" s="928"/>
      <c r="S13" s="928"/>
      <c r="T13" s="928"/>
      <c r="U13" s="928"/>
      <c r="V13" s="928"/>
      <c r="W13" s="928"/>
      <c r="X13" s="928"/>
      <c r="Y13" s="928"/>
      <c r="Z13" s="928"/>
      <c r="AA13" s="928"/>
      <c r="AB13" s="928"/>
      <c r="AC13" s="928"/>
      <c r="AD13" s="928"/>
      <c r="AE13" s="928"/>
      <c r="AF13" s="928"/>
      <c r="AG13" s="928"/>
      <c r="AH13" s="928"/>
      <c r="AI13" s="928"/>
      <c r="AJ13" s="928"/>
      <c r="AK13" s="928"/>
      <c r="AL13" s="928"/>
      <c r="AM13" s="928"/>
      <c r="AN13" s="928"/>
      <c r="AO13" s="928"/>
      <c r="AP13" s="928"/>
      <c r="AQ13" s="928"/>
      <c r="AR13" s="928"/>
      <c r="AS13" s="928"/>
      <c r="AT13" s="928"/>
      <c r="AU13" s="928"/>
      <c r="AV13" s="928"/>
      <c r="AW13" s="928"/>
      <c r="AX13" s="928"/>
      <c r="AY13" s="928"/>
      <c r="AZ13" s="928"/>
      <c r="BA13" s="928"/>
      <c r="BB13" s="928"/>
      <c r="BC13" s="928"/>
      <c r="BD13" s="928"/>
      <c r="BE13" s="928"/>
      <c r="BF13" s="928"/>
      <c r="BG13" s="928"/>
      <c r="BH13" s="928"/>
      <c r="BI13" s="928"/>
      <c r="BJ13" s="928"/>
      <c r="BK13" s="928"/>
      <c r="BL13" s="928"/>
    </row>
    <row r="14" spans="1:64" ht="12.75">
      <c r="A14" s="926"/>
      <c r="B14" s="926"/>
      <c r="C14" s="926"/>
      <c r="D14" s="926"/>
      <c r="E14" s="926"/>
      <c r="F14" s="926"/>
      <c r="G14" s="926"/>
      <c r="H14" s="926"/>
      <c r="I14" s="926"/>
      <c r="J14" s="926"/>
      <c r="K14" s="926"/>
      <c r="L14" s="926"/>
      <c r="M14" s="926"/>
      <c r="N14" s="927"/>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8"/>
      <c r="AY14" s="928"/>
      <c r="AZ14" s="928"/>
      <c r="BA14" s="928"/>
      <c r="BB14" s="928"/>
      <c r="BC14" s="928"/>
      <c r="BD14" s="928"/>
      <c r="BE14" s="928"/>
      <c r="BF14" s="928"/>
      <c r="BG14" s="928"/>
      <c r="BH14" s="928"/>
      <c r="BI14" s="928"/>
      <c r="BJ14" s="928"/>
      <c r="BK14" s="928"/>
      <c r="BL14" s="928"/>
    </row>
    <row r="15" spans="1:64" ht="15">
      <c r="A15" s="1072" t="s">
        <v>205</v>
      </c>
      <c r="B15" s="1072"/>
      <c r="C15" s="1072"/>
      <c r="D15" s="1072"/>
      <c r="E15" s="1072"/>
      <c r="F15" s="1072"/>
      <c r="G15" s="1072"/>
      <c r="H15" s="1072"/>
      <c r="I15" s="1072"/>
      <c r="J15" s="1072"/>
      <c r="K15" s="1072"/>
      <c r="L15" s="1072"/>
      <c r="M15" s="1072"/>
      <c r="N15" s="927"/>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8"/>
      <c r="AY15" s="928"/>
      <c r="AZ15" s="928"/>
      <c r="BA15" s="928"/>
      <c r="BB15" s="928"/>
      <c r="BC15" s="928"/>
      <c r="BD15" s="928"/>
      <c r="BE15" s="928"/>
      <c r="BF15" s="928"/>
      <c r="BG15" s="928"/>
      <c r="BH15" s="928"/>
      <c r="BI15" s="928"/>
      <c r="BJ15" s="928"/>
      <c r="BK15" s="928"/>
      <c r="BL15" s="928"/>
    </row>
    <row r="16" spans="1:64" ht="12.75">
      <c r="A16" s="926"/>
      <c r="B16" s="926"/>
      <c r="C16" s="926"/>
      <c r="D16" s="926"/>
      <c r="E16" s="926"/>
      <c r="F16" s="926"/>
      <c r="G16" s="926"/>
      <c r="H16" s="926"/>
      <c r="I16" s="926"/>
      <c r="J16" s="926"/>
      <c r="K16" s="926"/>
      <c r="L16" s="926"/>
      <c r="M16" s="926"/>
      <c r="N16" s="927"/>
      <c r="O16" s="928"/>
      <c r="P16" s="928"/>
      <c r="Q16" s="928"/>
      <c r="R16" s="928"/>
      <c r="S16" s="928"/>
      <c r="T16" s="928"/>
      <c r="U16" s="928"/>
      <c r="V16" s="928"/>
      <c r="W16" s="928"/>
      <c r="X16" s="928"/>
      <c r="Y16" s="928"/>
      <c r="Z16" s="928"/>
      <c r="AA16" s="928"/>
      <c r="AB16" s="928"/>
      <c r="AC16" s="928"/>
      <c r="AD16" s="928"/>
      <c r="AE16" s="928"/>
      <c r="AF16" s="928"/>
      <c r="AG16" s="928"/>
      <c r="AH16" s="928"/>
      <c r="AI16" s="928"/>
      <c r="AJ16" s="928"/>
      <c r="AK16" s="928"/>
      <c r="AL16" s="928"/>
      <c r="AM16" s="928"/>
      <c r="AN16" s="928"/>
      <c r="AO16" s="928"/>
      <c r="AP16" s="928"/>
      <c r="AQ16" s="928"/>
      <c r="AR16" s="928"/>
      <c r="AS16" s="928"/>
      <c r="AT16" s="928"/>
      <c r="AU16" s="928"/>
      <c r="AV16" s="928"/>
      <c r="AW16" s="928"/>
      <c r="AX16" s="928"/>
      <c r="AY16" s="928"/>
      <c r="AZ16" s="928"/>
      <c r="BA16" s="928"/>
      <c r="BB16" s="928"/>
      <c r="BC16" s="928"/>
      <c r="BD16" s="928"/>
      <c r="BE16" s="928"/>
      <c r="BF16" s="928"/>
      <c r="BG16" s="928"/>
      <c r="BH16" s="928"/>
      <c r="BI16" s="928"/>
      <c r="BJ16" s="928"/>
      <c r="BK16" s="928"/>
      <c r="BL16" s="928"/>
    </row>
    <row r="17" spans="1:64" ht="12.75">
      <c r="A17" s="926"/>
      <c r="B17" s="926"/>
      <c r="C17" s="926"/>
      <c r="D17" s="926"/>
      <c r="E17" s="926"/>
      <c r="F17" s="926"/>
      <c r="G17" s="926"/>
      <c r="H17" s="926"/>
      <c r="I17" s="926"/>
      <c r="J17" s="926"/>
      <c r="K17" s="926"/>
      <c r="L17" s="926"/>
      <c r="M17" s="926"/>
      <c r="N17" s="927"/>
      <c r="O17" s="928"/>
      <c r="P17" s="928"/>
      <c r="Q17" s="928"/>
      <c r="R17" s="928"/>
      <c r="S17" s="928"/>
      <c r="T17" s="928"/>
      <c r="U17" s="928"/>
      <c r="V17" s="928"/>
      <c r="W17" s="928"/>
      <c r="X17" s="928"/>
      <c r="Y17" s="928"/>
      <c r="Z17" s="928"/>
      <c r="AA17" s="928"/>
      <c r="AB17" s="928"/>
      <c r="AC17" s="928"/>
      <c r="AD17" s="928"/>
      <c r="AE17" s="928"/>
      <c r="AF17" s="928"/>
      <c r="AG17" s="928"/>
      <c r="AH17" s="928"/>
      <c r="AI17" s="928"/>
      <c r="AJ17" s="928"/>
      <c r="AK17" s="928"/>
      <c r="AL17" s="928"/>
      <c r="AM17" s="928"/>
      <c r="AN17" s="928"/>
      <c r="AO17" s="928"/>
      <c r="AP17" s="928"/>
      <c r="AQ17" s="928"/>
      <c r="AR17" s="928"/>
      <c r="AS17" s="928"/>
      <c r="AT17" s="928"/>
      <c r="AU17" s="928"/>
      <c r="AV17" s="928"/>
      <c r="AW17" s="928"/>
      <c r="AX17" s="928"/>
      <c r="AY17" s="928"/>
      <c r="AZ17" s="928"/>
      <c r="BA17" s="928"/>
      <c r="BB17" s="928"/>
      <c r="BC17" s="928"/>
      <c r="BD17" s="928"/>
      <c r="BE17" s="928"/>
      <c r="BF17" s="928"/>
      <c r="BG17" s="928"/>
      <c r="BH17" s="928"/>
      <c r="BI17" s="928"/>
      <c r="BJ17" s="928"/>
      <c r="BK17" s="928"/>
      <c r="BL17" s="928"/>
    </row>
    <row r="18" spans="1:64" ht="12.75">
      <c r="A18" s="926"/>
      <c r="B18" s="926"/>
      <c r="C18" s="926"/>
      <c r="D18" s="926"/>
      <c r="E18" s="926"/>
      <c r="F18" s="926"/>
      <c r="G18" s="926"/>
      <c r="H18" s="926"/>
      <c r="I18" s="926"/>
      <c r="J18" s="926"/>
      <c r="K18" s="926"/>
      <c r="L18" s="926"/>
      <c r="M18" s="926"/>
      <c r="N18" s="927"/>
      <c r="O18" s="928"/>
      <c r="P18" s="928"/>
      <c r="Q18" s="928"/>
      <c r="R18" s="928"/>
      <c r="S18" s="928"/>
      <c r="T18" s="928"/>
      <c r="U18" s="928"/>
      <c r="V18" s="928"/>
      <c r="W18" s="928"/>
      <c r="X18" s="928"/>
      <c r="Y18" s="928"/>
      <c r="Z18" s="928"/>
      <c r="AA18" s="928"/>
      <c r="AB18" s="928"/>
      <c r="AC18" s="928"/>
      <c r="AD18" s="928"/>
      <c r="AE18" s="928"/>
      <c r="AF18" s="928"/>
      <c r="AG18" s="928"/>
      <c r="AH18" s="928"/>
      <c r="AI18" s="928"/>
      <c r="AJ18" s="928"/>
      <c r="AK18" s="928"/>
      <c r="AL18" s="928"/>
      <c r="AM18" s="928"/>
      <c r="AN18" s="928"/>
      <c r="AO18" s="928"/>
      <c r="AP18" s="928"/>
      <c r="AQ18" s="928"/>
      <c r="AR18" s="928"/>
      <c r="AS18" s="928"/>
      <c r="AT18" s="928"/>
      <c r="AU18" s="928"/>
      <c r="AV18" s="928"/>
      <c r="AW18" s="928"/>
      <c r="AX18" s="928"/>
      <c r="AY18" s="928"/>
      <c r="AZ18" s="928"/>
      <c r="BA18" s="928"/>
      <c r="BB18" s="928"/>
      <c r="BC18" s="928"/>
      <c r="BD18" s="928"/>
      <c r="BE18" s="928"/>
      <c r="BF18" s="928"/>
      <c r="BG18" s="928"/>
      <c r="BH18" s="928"/>
      <c r="BI18" s="928"/>
      <c r="BJ18" s="928"/>
      <c r="BK18" s="928"/>
      <c r="BL18" s="928"/>
    </row>
    <row r="19" spans="1:64" ht="18">
      <c r="A19" s="1073">
        <f>Startseite!C7</f>
        <v>0</v>
      </c>
      <c r="B19" s="1073"/>
      <c r="C19" s="1073"/>
      <c r="D19" s="1073"/>
      <c r="E19" s="1073"/>
      <c r="F19" s="1073"/>
      <c r="G19" s="1073"/>
      <c r="H19" s="1073"/>
      <c r="I19" s="1073"/>
      <c r="J19" s="1073"/>
      <c r="K19" s="1073"/>
      <c r="L19" s="1073"/>
      <c r="M19" s="1073"/>
      <c r="N19" s="927"/>
      <c r="O19" s="928"/>
      <c r="P19" s="928"/>
      <c r="Q19" s="928"/>
      <c r="R19" s="928"/>
      <c r="S19" s="928"/>
      <c r="T19" s="928"/>
      <c r="U19" s="928"/>
      <c r="V19" s="928"/>
      <c r="W19" s="928"/>
      <c r="X19" s="928"/>
      <c r="Y19" s="928"/>
      <c r="Z19" s="928"/>
      <c r="AA19" s="928"/>
      <c r="AB19" s="928"/>
      <c r="AC19" s="928"/>
      <c r="AD19" s="928"/>
      <c r="AE19" s="928"/>
      <c r="AF19" s="928"/>
      <c r="AG19" s="928"/>
      <c r="AH19" s="928"/>
      <c r="AI19" s="928"/>
      <c r="AJ19" s="928"/>
      <c r="AK19" s="928"/>
      <c r="AL19" s="928"/>
      <c r="AM19" s="928"/>
      <c r="AN19" s="928"/>
      <c r="AO19" s="928"/>
      <c r="AP19" s="928"/>
      <c r="AQ19" s="928"/>
      <c r="AR19" s="928"/>
      <c r="AS19" s="928"/>
      <c r="AT19" s="928"/>
      <c r="AU19" s="928"/>
      <c r="AV19" s="928"/>
      <c r="AW19" s="928"/>
      <c r="AX19" s="928"/>
      <c r="AY19" s="928"/>
      <c r="AZ19" s="928"/>
      <c r="BA19" s="928"/>
      <c r="BB19" s="928"/>
      <c r="BC19" s="928"/>
      <c r="BD19" s="928"/>
      <c r="BE19" s="928"/>
      <c r="BF19" s="928"/>
      <c r="BG19" s="928"/>
      <c r="BH19" s="928"/>
      <c r="BI19" s="928"/>
      <c r="BJ19" s="928"/>
      <c r="BK19" s="928"/>
      <c r="BL19" s="928"/>
    </row>
    <row r="20" spans="1:64" ht="18">
      <c r="A20" s="1073">
        <f>Startseite!C8</f>
        <v>0</v>
      </c>
      <c r="B20" s="1073"/>
      <c r="C20" s="1073"/>
      <c r="D20" s="1073"/>
      <c r="E20" s="1073"/>
      <c r="F20" s="1073"/>
      <c r="G20" s="1073"/>
      <c r="H20" s="1073"/>
      <c r="I20" s="1073"/>
      <c r="J20" s="1073"/>
      <c r="K20" s="1073"/>
      <c r="L20" s="1073"/>
      <c r="M20" s="1073"/>
      <c r="N20" s="927"/>
      <c r="O20" s="928"/>
      <c r="P20" s="928"/>
      <c r="Q20" s="928"/>
      <c r="R20" s="928"/>
      <c r="S20" s="928"/>
      <c r="T20" s="928"/>
      <c r="U20" s="928"/>
      <c r="V20" s="928"/>
      <c r="W20" s="928"/>
      <c r="X20" s="928"/>
      <c r="Y20" s="928"/>
      <c r="Z20" s="928"/>
      <c r="AA20" s="928"/>
      <c r="AB20" s="928"/>
      <c r="AC20" s="928"/>
      <c r="AD20" s="928"/>
      <c r="AE20" s="928"/>
      <c r="AF20" s="928"/>
      <c r="AG20" s="928"/>
      <c r="AH20" s="928"/>
      <c r="AI20" s="928"/>
      <c r="AJ20" s="928"/>
      <c r="AK20" s="928"/>
      <c r="AL20" s="928"/>
      <c r="AM20" s="928"/>
      <c r="AN20" s="928"/>
      <c r="AO20" s="928"/>
      <c r="AP20" s="928"/>
      <c r="AQ20" s="928"/>
      <c r="AR20" s="928"/>
      <c r="AS20" s="928"/>
      <c r="AT20" s="928"/>
      <c r="AU20" s="928"/>
      <c r="AV20" s="928"/>
      <c r="AW20" s="928"/>
      <c r="AX20" s="928"/>
      <c r="AY20" s="928"/>
      <c r="AZ20" s="928"/>
      <c r="BA20" s="928"/>
      <c r="BB20" s="928"/>
      <c r="BC20" s="928"/>
      <c r="BD20" s="928"/>
      <c r="BE20" s="928"/>
      <c r="BF20" s="928"/>
      <c r="BG20" s="928"/>
      <c r="BH20" s="928"/>
      <c r="BI20" s="928"/>
      <c r="BJ20" s="928"/>
      <c r="BK20" s="928"/>
      <c r="BL20" s="928"/>
    </row>
    <row r="21" spans="1:64" ht="18">
      <c r="A21" s="1073" t="str">
        <f>Startseite!C9&amp;" "&amp;Startseite!C10</f>
        <v> </v>
      </c>
      <c r="B21" s="1073"/>
      <c r="C21" s="1073"/>
      <c r="D21" s="1073"/>
      <c r="E21" s="1073"/>
      <c r="F21" s="1073"/>
      <c r="G21" s="1073"/>
      <c r="H21" s="1073"/>
      <c r="I21" s="1073"/>
      <c r="J21" s="1073"/>
      <c r="K21" s="1073"/>
      <c r="L21" s="1073"/>
      <c r="M21" s="1073"/>
      <c r="N21" s="927"/>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8"/>
      <c r="AY21" s="928"/>
      <c r="AZ21" s="928"/>
      <c r="BA21" s="928"/>
      <c r="BB21" s="928"/>
      <c r="BC21" s="928"/>
      <c r="BD21" s="928"/>
      <c r="BE21" s="928"/>
      <c r="BF21" s="928"/>
      <c r="BG21" s="928"/>
      <c r="BH21" s="928"/>
      <c r="BI21" s="928"/>
      <c r="BJ21" s="928"/>
      <c r="BK21" s="928"/>
      <c r="BL21" s="928"/>
    </row>
    <row r="22" spans="1:64" ht="18">
      <c r="A22" s="932"/>
      <c r="B22" s="932"/>
      <c r="C22" s="932"/>
      <c r="D22" s="932"/>
      <c r="E22" s="932"/>
      <c r="F22" s="932"/>
      <c r="G22" s="933"/>
      <c r="H22" s="933"/>
      <c r="I22" s="933"/>
      <c r="J22" s="933"/>
      <c r="K22" s="933"/>
      <c r="L22" s="933"/>
      <c r="M22" s="933"/>
      <c r="N22" s="927"/>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8"/>
      <c r="AY22" s="928"/>
      <c r="AZ22" s="928"/>
      <c r="BA22" s="928"/>
      <c r="BB22" s="928"/>
      <c r="BC22" s="928"/>
      <c r="BD22" s="928"/>
      <c r="BE22" s="928"/>
      <c r="BF22" s="928"/>
      <c r="BG22" s="928"/>
      <c r="BH22" s="928"/>
      <c r="BI22" s="928"/>
      <c r="BJ22" s="928"/>
      <c r="BK22" s="928"/>
      <c r="BL22" s="928"/>
    </row>
    <row r="23" spans="1:64" ht="18">
      <c r="A23" s="1073"/>
      <c r="B23" s="1073"/>
      <c r="C23" s="1073"/>
      <c r="D23" s="1073"/>
      <c r="E23" s="1073"/>
      <c r="F23" s="1073"/>
      <c r="G23" s="1073"/>
      <c r="H23" s="1073"/>
      <c r="I23" s="1073"/>
      <c r="J23" s="1073"/>
      <c r="K23" s="1073"/>
      <c r="L23" s="1073"/>
      <c r="M23" s="1073"/>
      <c r="N23" s="927"/>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8"/>
      <c r="AP23" s="928"/>
      <c r="AQ23" s="928"/>
      <c r="AR23" s="928"/>
      <c r="AS23" s="928"/>
      <c r="AT23" s="928"/>
      <c r="AU23" s="928"/>
      <c r="AV23" s="928"/>
      <c r="AW23" s="928"/>
      <c r="AX23" s="928"/>
      <c r="AY23" s="928"/>
      <c r="AZ23" s="928"/>
      <c r="BA23" s="928"/>
      <c r="BB23" s="928"/>
      <c r="BC23" s="928"/>
      <c r="BD23" s="928"/>
      <c r="BE23" s="928"/>
      <c r="BF23" s="928"/>
      <c r="BG23" s="928"/>
      <c r="BH23" s="928"/>
      <c r="BI23" s="928"/>
      <c r="BJ23" s="928"/>
      <c r="BK23" s="928"/>
      <c r="BL23" s="928"/>
    </row>
    <row r="24" spans="1:64" ht="15">
      <c r="A24" s="1072" t="s">
        <v>204</v>
      </c>
      <c r="B24" s="1072"/>
      <c r="C24" s="1072"/>
      <c r="D24" s="1072"/>
      <c r="E24" s="1072"/>
      <c r="F24" s="1072"/>
      <c r="G24" s="1072"/>
      <c r="H24" s="1072"/>
      <c r="I24" s="1072"/>
      <c r="J24" s="1072"/>
      <c r="K24" s="1072"/>
      <c r="L24" s="1072"/>
      <c r="M24" s="1072"/>
      <c r="N24" s="927"/>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8"/>
      <c r="AO24" s="928"/>
      <c r="AP24" s="928"/>
      <c r="AQ24" s="928"/>
      <c r="AR24" s="928"/>
      <c r="AS24" s="928"/>
      <c r="AT24" s="928"/>
      <c r="AU24" s="928"/>
      <c r="AV24" s="928"/>
      <c r="AW24" s="928"/>
      <c r="AX24" s="928"/>
      <c r="AY24" s="928"/>
      <c r="AZ24" s="928"/>
      <c r="BA24" s="928"/>
      <c r="BB24" s="928"/>
      <c r="BC24" s="928"/>
      <c r="BD24" s="928"/>
      <c r="BE24" s="928"/>
      <c r="BF24" s="928"/>
      <c r="BG24" s="928"/>
      <c r="BH24" s="928"/>
      <c r="BI24" s="928"/>
      <c r="BJ24" s="928"/>
      <c r="BK24" s="928"/>
      <c r="BL24" s="928"/>
    </row>
    <row r="25" spans="1:64" ht="15.75">
      <c r="A25" s="934"/>
      <c r="B25" s="934"/>
      <c r="C25" s="934"/>
      <c r="D25" s="934"/>
      <c r="E25" s="934"/>
      <c r="F25" s="934"/>
      <c r="G25" s="935">
        <f>Startseite!C11</f>
        <v>0</v>
      </c>
      <c r="H25" s="934"/>
      <c r="I25" s="934"/>
      <c r="J25" s="934"/>
      <c r="K25" s="934"/>
      <c r="L25" s="934"/>
      <c r="M25" s="934"/>
      <c r="N25" s="927"/>
      <c r="O25" s="928"/>
      <c r="P25" s="928"/>
      <c r="Q25" s="928"/>
      <c r="R25" s="928"/>
      <c r="S25" s="928"/>
      <c r="T25" s="928"/>
      <c r="U25" s="928"/>
      <c r="V25" s="928"/>
      <c r="W25" s="928"/>
      <c r="X25" s="928"/>
      <c r="Y25" s="928"/>
      <c r="Z25" s="928"/>
      <c r="AA25" s="928"/>
      <c r="AB25" s="928"/>
      <c r="AC25" s="928"/>
      <c r="AD25" s="928"/>
      <c r="AE25" s="928"/>
      <c r="AF25" s="928"/>
      <c r="AG25" s="928"/>
      <c r="AH25" s="928"/>
      <c r="AI25" s="928"/>
      <c r="AJ25" s="928"/>
      <c r="AK25" s="928"/>
      <c r="AL25" s="928"/>
      <c r="AM25" s="928"/>
      <c r="AN25" s="928"/>
      <c r="AO25" s="928"/>
      <c r="AP25" s="928"/>
      <c r="AQ25" s="928"/>
      <c r="AR25" s="928"/>
      <c r="AS25" s="928"/>
      <c r="AT25" s="928"/>
      <c r="AU25" s="928"/>
      <c r="AV25" s="928"/>
      <c r="AW25" s="928"/>
      <c r="AX25" s="928"/>
      <c r="AY25" s="928"/>
      <c r="AZ25" s="928"/>
      <c r="BA25" s="928"/>
      <c r="BB25" s="928"/>
      <c r="BC25" s="928"/>
      <c r="BD25" s="928"/>
      <c r="BE25" s="928"/>
      <c r="BF25" s="928"/>
      <c r="BG25" s="928"/>
      <c r="BH25" s="928"/>
      <c r="BI25" s="928"/>
      <c r="BJ25" s="928"/>
      <c r="BK25" s="928"/>
      <c r="BL25" s="928"/>
    </row>
    <row r="26" spans="1:64" ht="15">
      <c r="A26" s="934"/>
      <c r="B26" s="934"/>
      <c r="C26" s="934"/>
      <c r="D26" s="934"/>
      <c r="E26" s="934"/>
      <c r="F26" s="934"/>
      <c r="G26" s="934"/>
      <c r="H26" s="934"/>
      <c r="I26" s="934"/>
      <c r="J26" s="934"/>
      <c r="K26" s="934"/>
      <c r="L26" s="934"/>
      <c r="M26" s="934"/>
      <c r="N26" s="927"/>
      <c r="O26" s="928"/>
      <c r="P26" s="928"/>
      <c r="Q26" s="928"/>
      <c r="R26" s="928"/>
      <c r="S26" s="928"/>
      <c r="T26" s="928"/>
      <c r="U26" s="928"/>
      <c r="V26" s="928"/>
      <c r="W26" s="928"/>
      <c r="X26" s="928"/>
      <c r="Y26" s="928"/>
      <c r="Z26" s="928"/>
      <c r="AA26" s="928"/>
      <c r="AB26" s="928"/>
      <c r="AC26" s="928"/>
      <c r="AD26" s="928"/>
      <c r="AE26" s="928"/>
      <c r="AF26" s="928"/>
      <c r="AG26" s="928"/>
      <c r="AH26" s="928"/>
      <c r="AI26" s="928"/>
      <c r="AJ26" s="928"/>
      <c r="AK26" s="928"/>
      <c r="AL26" s="928"/>
      <c r="AM26" s="928"/>
      <c r="AN26" s="928"/>
      <c r="AO26" s="928"/>
      <c r="AP26" s="928"/>
      <c r="AQ26" s="928"/>
      <c r="AR26" s="928"/>
      <c r="AS26" s="928"/>
      <c r="AT26" s="928"/>
      <c r="AU26" s="928"/>
      <c r="AV26" s="928"/>
      <c r="AW26" s="928"/>
      <c r="AX26" s="928"/>
      <c r="AY26" s="928"/>
      <c r="AZ26" s="928"/>
      <c r="BA26" s="928"/>
      <c r="BB26" s="928"/>
      <c r="BC26" s="928"/>
      <c r="BD26" s="928"/>
      <c r="BE26" s="928"/>
      <c r="BF26" s="928"/>
      <c r="BG26" s="928"/>
      <c r="BH26" s="928"/>
      <c r="BI26" s="928"/>
      <c r="BJ26" s="928"/>
      <c r="BK26" s="928"/>
      <c r="BL26" s="928"/>
    </row>
    <row r="27" spans="1:64" ht="15">
      <c r="A27" s="934"/>
      <c r="B27" s="934"/>
      <c r="C27" s="934"/>
      <c r="D27" s="934"/>
      <c r="E27" s="934"/>
      <c r="F27" s="934"/>
      <c r="G27" s="934" t="s">
        <v>486</v>
      </c>
      <c r="H27" s="934"/>
      <c r="I27" s="934"/>
      <c r="J27" s="934"/>
      <c r="K27" s="934"/>
      <c r="L27" s="934"/>
      <c r="M27" s="934"/>
      <c r="N27" s="927"/>
      <c r="O27" s="928"/>
      <c r="P27" s="928"/>
      <c r="Q27" s="928"/>
      <c r="R27" s="928"/>
      <c r="S27" s="928"/>
      <c r="T27" s="928"/>
      <c r="U27" s="928"/>
      <c r="V27" s="928"/>
      <c r="W27" s="928"/>
      <c r="X27" s="928"/>
      <c r="Y27" s="928"/>
      <c r="Z27" s="928"/>
      <c r="AA27" s="928"/>
      <c r="AB27" s="928"/>
      <c r="AC27" s="928"/>
      <c r="AD27" s="928"/>
      <c r="AE27" s="928"/>
      <c r="AF27" s="928"/>
      <c r="AG27" s="928"/>
      <c r="AH27" s="928"/>
      <c r="AI27" s="928"/>
      <c r="AJ27" s="928"/>
      <c r="AK27" s="928"/>
      <c r="AL27" s="928"/>
      <c r="AM27" s="928"/>
      <c r="AN27" s="928"/>
      <c r="AO27" s="928"/>
      <c r="AP27" s="928"/>
      <c r="AQ27" s="928"/>
      <c r="AR27" s="928"/>
      <c r="AS27" s="928"/>
      <c r="AT27" s="928"/>
      <c r="AU27" s="928"/>
      <c r="AV27" s="928"/>
      <c r="AW27" s="928"/>
      <c r="AX27" s="928"/>
      <c r="AY27" s="928"/>
      <c r="AZ27" s="928"/>
      <c r="BA27" s="928"/>
      <c r="BB27" s="928"/>
      <c r="BC27" s="928"/>
      <c r="BD27" s="928"/>
      <c r="BE27" s="928"/>
      <c r="BF27" s="928"/>
      <c r="BG27" s="928"/>
      <c r="BH27" s="928"/>
      <c r="BI27" s="928"/>
      <c r="BJ27" s="928"/>
      <c r="BK27" s="928"/>
      <c r="BL27" s="928"/>
    </row>
    <row r="28" spans="1:64" ht="15.75">
      <c r="A28" s="934"/>
      <c r="B28" s="934"/>
      <c r="C28" s="934"/>
      <c r="D28" s="934"/>
      <c r="E28" s="934"/>
      <c r="F28" s="934"/>
      <c r="G28" s="935">
        <f>Startseite!C12</f>
        <v>0</v>
      </c>
      <c r="H28" s="934"/>
      <c r="I28" s="934"/>
      <c r="J28" s="934"/>
      <c r="K28" s="934"/>
      <c r="L28" s="934"/>
      <c r="M28" s="934"/>
      <c r="N28" s="927"/>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8"/>
      <c r="AY28" s="928"/>
      <c r="AZ28" s="928"/>
      <c r="BA28" s="928"/>
      <c r="BB28" s="928"/>
      <c r="BC28" s="928"/>
      <c r="BD28" s="928"/>
      <c r="BE28" s="928"/>
      <c r="BF28" s="928"/>
      <c r="BG28" s="928"/>
      <c r="BH28" s="928"/>
      <c r="BI28" s="928"/>
      <c r="BJ28" s="928"/>
      <c r="BK28" s="928"/>
      <c r="BL28" s="928"/>
    </row>
    <row r="29" spans="1:64" ht="15.75">
      <c r="A29" s="934"/>
      <c r="B29" s="934"/>
      <c r="C29" s="934"/>
      <c r="D29" s="934"/>
      <c r="E29" s="934"/>
      <c r="F29" s="934"/>
      <c r="G29" s="935"/>
      <c r="H29" s="934"/>
      <c r="I29" s="934"/>
      <c r="J29" s="934"/>
      <c r="K29" s="934"/>
      <c r="L29" s="934"/>
      <c r="M29" s="934"/>
      <c r="N29" s="927"/>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8"/>
      <c r="AY29" s="928"/>
      <c r="AZ29" s="928"/>
      <c r="BA29" s="928"/>
      <c r="BB29" s="928"/>
      <c r="BC29" s="928"/>
      <c r="BD29" s="928"/>
      <c r="BE29" s="928"/>
      <c r="BF29" s="928"/>
      <c r="BG29" s="928"/>
      <c r="BH29" s="928"/>
      <c r="BI29" s="928"/>
      <c r="BJ29" s="928"/>
      <c r="BK29" s="928"/>
      <c r="BL29" s="928"/>
    </row>
    <row r="30" spans="1:64" ht="15">
      <c r="A30" s="936"/>
      <c r="B30" s="936"/>
      <c r="C30" s="936"/>
      <c r="D30" s="936"/>
      <c r="E30" s="936"/>
      <c r="F30" s="936"/>
      <c r="G30" s="936"/>
      <c r="H30" s="936"/>
      <c r="I30" s="936"/>
      <c r="J30" s="936"/>
      <c r="K30" s="936"/>
      <c r="L30" s="936"/>
      <c r="M30" s="936"/>
      <c r="N30" s="927"/>
      <c r="O30" s="928"/>
      <c r="P30" s="928"/>
      <c r="Q30" s="928"/>
      <c r="R30" s="928"/>
      <c r="S30" s="928"/>
      <c r="T30" s="928"/>
      <c r="U30" s="928"/>
      <c r="V30" s="928"/>
      <c r="W30" s="928"/>
      <c r="X30" s="928"/>
      <c r="Y30" s="928"/>
      <c r="Z30" s="928"/>
      <c r="AA30" s="928"/>
      <c r="AB30" s="928"/>
      <c r="AC30" s="928"/>
      <c r="AD30" s="928"/>
      <c r="AE30" s="928"/>
      <c r="AF30" s="928"/>
      <c r="AG30" s="928"/>
      <c r="AH30" s="928"/>
      <c r="AI30" s="928"/>
      <c r="AJ30" s="928"/>
      <c r="AK30" s="928"/>
      <c r="AL30" s="928"/>
      <c r="AM30" s="928"/>
      <c r="AN30" s="928"/>
      <c r="AO30" s="928"/>
      <c r="AP30" s="928"/>
      <c r="AQ30" s="928"/>
      <c r="AR30" s="928"/>
      <c r="AS30" s="928"/>
      <c r="AT30" s="928"/>
      <c r="AU30" s="928"/>
      <c r="AV30" s="928"/>
      <c r="AW30" s="928"/>
      <c r="AX30" s="928"/>
      <c r="AY30" s="928"/>
      <c r="AZ30" s="928"/>
      <c r="BA30" s="928"/>
      <c r="BB30" s="928"/>
      <c r="BC30" s="928"/>
      <c r="BD30" s="928"/>
      <c r="BE30" s="928"/>
      <c r="BF30" s="928"/>
      <c r="BG30" s="928"/>
      <c r="BH30" s="928"/>
      <c r="BI30" s="928"/>
      <c r="BJ30" s="928"/>
      <c r="BK30" s="928"/>
      <c r="BL30" s="928"/>
    </row>
    <row r="31" spans="1:64" ht="15">
      <c r="A31" s="1072" t="s">
        <v>428</v>
      </c>
      <c r="B31" s="1072"/>
      <c r="C31" s="1072"/>
      <c r="D31" s="1072"/>
      <c r="E31" s="1072"/>
      <c r="F31" s="1072"/>
      <c r="G31" s="1072"/>
      <c r="H31" s="1072"/>
      <c r="I31" s="1072"/>
      <c r="J31" s="1072"/>
      <c r="K31" s="1072"/>
      <c r="L31" s="1072"/>
      <c r="M31" s="1072"/>
      <c r="N31" s="927"/>
      <c r="O31" s="928"/>
      <c r="P31" s="928"/>
      <c r="Q31" s="928"/>
      <c r="R31" s="928"/>
      <c r="S31" s="928"/>
      <c r="T31" s="928"/>
      <c r="U31" s="928"/>
      <c r="V31" s="928"/>
      <c r="W31" s="928"/>
      <c r="X31" s="928"/>
      <c r="Y31" s="928"/>
      <c r="Z31" s="928"/>
      <c r="AA31" s="928"/>
      <c r="AB31" s="928"/>
      <c r="AC31" s="928"/>
      <c r="AD31" s="928"/>
      <c r="AE31" s="928"/>
      <c r="AF31" s="928"/>
      <c r="AG31" s="928"/>
      <c r="AH31" s="928"/>
      <c r="AI31" s="928"/>
      <c r="AJ31" s="928"/>
      <c r="AK31" s="928"/>
      <c r="AL31" s="928"/>
      <c r="AM31" s="928"/>
      <c r="AN31" s="928"/>
      <c r="AO31" s="928"/>
      <c r="AP31" s="928"/>
      <c r="AQ31" s="928"/>
      <c r="AR31" s="928"/>
      <c r="AS31" s="928"/>
      <c r="AT31" s="928"/>
      <c r="AU31" s="928"/>
      <c r="AV31" s="928"/>
      <c r="AW31" s="928"/>
      <c r="AX31" s="928"/>
      <c r="AY31" s="928"/>
      <c r="AZ31" s="928"/>
      <c r="BA31" s="928"/>
      <c r="BB31" s="928"/>
      <c r="BC31" s="928"/>
      <c r="BD31" s="928"/>
      <c r="BE31" s="928"/>
      <c r="BF31" s="928"/>
      <c r="BG31" s="928"/>
      <c r="BH31" s="928"/>
      <c r="BI31" s="928"/>
      <c r="BJ31" s="928"/>
      <c r="BK31" s="928"/>
      <c r="BL31" s="928"/>
    </row>
    <row r="32" spans="1:64" ht="18">
      <c r="A32" s="1073">
        <f>Startseite!C14</f>
        <v>0</v>
      </c>
      <c r="B32" s="1073"/>
      <c r="C32" s="1073"/>
      <c r="D32" s="1073"/>
      <c r="E32" s="1073"/>
      <c r="F32" s="1073"/>
      <c r="G32" s="1073"/>
      <c r="H32" s="1073"/>
      <c r="I32" s="1073"/>
      <c r="J32" s="1073"/>
      <c r="K32" s="1073"/>
      <c r="L32" s="1073"/>
      <c r="M32" s="1073"/>
      <c r="N32" s="927"/>
      <c r="O32" s="928"/>
      <c r="P32" s="928"/>
      <c r="Q32" s="928"/>
      <c r="R32" s="928"/>
      <c r="S32" s="928"/>
      <c r="T32" s="928"/>
      <c r="U32" s="928"/>
      <c r="V32" s="928"/>
      <c r="W32" s="928"/>
      <c r="X32" s="928"/>
      <c r="Y32" s="928"/>
      <c r="Z32" s="928"/>
      <c r="AA32" s="928"/>
      <c r="AB32" s="928"/>
      <c r="AC32" s="928"/>
      <c r="AD32" s="928"/>
      <c r="AE32" s="928"/>
      <c r="AF32" s="928"/>
      <c r="AG32" s="928"/>
      <c r="AH32" s="928"/>
      <c r="AI32" s="928"/>
      <c r="AJ32" s="928"/>
      <c r="AK32" s="928"/>
      <c r="AL32" s="928"/>
      <c r="AM32" s="928"/>
      <c r="AN32" s="928"/>
      <c r="AO32" s="928"/>
      <c r="AP32" s="928"/>
      <c r="AQ32" s="928"/>
      <c r="AR32" s="928"/>
      <c r="AS32" s="928"/>
      <c r="AT32" s="928"/>
      <c r="AU32" s="928"/>
      <c r="AV32" s="928"/>
      <c r="AW32" s="928"/>
      <c r="AX32" s="928"/>
      <c r="AY32" s="928"/>
      <c r="AZ32" s="928"/>
      <c r="BA32" s="928"/>
      <c r="BB32" s="928"/>
      <c r="BC32" s="928"/>
      <c r="BD32" s="928"/>
      <c r="BE32" s="928"/>
      <c r="BF32" s="928"/>
      <c r="BG32" s="928"/>
      <c r="BH32" s="928"/>
      <c r="BI32" s="928"/>
      <c r="BJ32" s="928"/>
      <c r="BK32" s="928"/>
      <c r="BL32" s="928"/>
    </row>
    <row r="33" spans="1:64" ht="18">
      <c r="A33" s="937"/>
      <c r="B33" s="937"/>
      <c r="C33" s="937"/>
      <c r="D33" s="937"/>
      <c r="E33" s="937"/>
      <c r="F33" s="937"/>
      <c r="G33" s="937"/>
      <c r="H33" s="937"/>
      <c r="I33" s="937"/>
      <c r="J33" s="937"/>
      <c r="K33" s="937"/>
      <c r="L33" s="937"/>
      <c r="M33" s="937"/>
      <c r="N33" s="927"/>
      <c r="O33" s="928"/>
      <c r="P33" s="928"/>
      <c r="Q33" s="928"/>
      <c r="R33" s="928"/>
      <c r="S33" s="928"/>
      <c r="T33" s="928"/>
      <c r="U33" s="928"/>
      <c r="V33" s="928"/>
      <c r="W33" s="928"/>
      <c r="X33" s="928"/>
      <c r="Y33" s="928"/>
      <c r="Z33" s="928"/>
      <c r="AA33" s="928"/>
      <c r="AB33" s="928"/>
      <c r="AC33" s="928"/>
      <c r="AD33" s="928"/>
      <c r="AE33" s="928"/>
      <c r="AF33" s="928"/>
      <c r="AG33" s="928"/>
      <c r="AH33" s="928"/>
      <c r="AI33" s="928"/>
      <c r="AJ33" s="928"/>
      <c r="AK33" s="928"/>
      <c r="AL33" s="928"/>
      <c r="AM33" s="928"/>
      <c r="AN33" s="928"/>
      <c r="AO33" s="928"/>
      <c r="AP33" s="928"/>
      <c r="AQ33" s="928"/>
      <c r="AR33" s="928"/>
      <c r="AS33" s="928"/>
      <c r="AT33" s="928"/>
      <c r="AU33" s="928"/>
      <c r="AV33" s="928"/>
      <c r="AW33" s="928"/>
      <c r="AX33" s="928"/>
      <c r="AY33" s="928"/>
      <c r="AZ33" s="928"/>
      <c r="BA33" s="928"/>
      <c r="BB33" s="928"/>
      <c r="BC33" s="928"/>
      <c r="BD33" s="928"/>
      <c r="BE33" s="928"/>
      <c r="BF33" s="928"/>
      <c r="BG33" s="928"/>
      <c r="BH33" s="928"/>
      <c r="BI33" s="928"/>
      <c r="BJ33" s="928"/>
      <c r="BK33" s="928"/>
      <c r="BL33" s="928"/>
    </row>
    <row r="34" spans="1:64" ht="15">
      <c r="A34" s="936"/>
      <c r="B34" s="936"/>
      <c r="C34" s="936"/>
      <c r="D34" s="936"/>
      <c r="E34" s="936"/>
      <c r="F34" s="936"/>
      <c r="G34" s="936"/>
      <c r="H34" s="936"/>
      <c r="I34" s="936"/>
      <c r="J34" s="936"/>
      <c r="K34" s="936"/>
      <c r="L34" s="936"/>
      <c r="M34" s="936"/>
      <c r="N34" s="927"/>
      <c r="O34" s="928"/>
      <c r="P34" s="928"/>
      <c r="Q34" s="928"/>
      <c r="R34" s="928"/>
      <c r="S34" s="928"/>
      <c r="T34" s="928"/>
      <c r="U34" s="928"/>
      <c r="V34" s="928"/>
      <c r="W34" s="928"/>
      <c r="X34" s="928"/>
      <c r="Y34" s="928"/>
      <c r="Z34" s="928"/>
      <c r="AA34" s="928"/>
      <c r="AB34" s="928"/>
      <c r="AC34" s="928"/>
      <c r="AD34" s="928"/>
      <c r="AE34" s="928"/>
      <c r="AF34" s="928"/>
      <c r="AG34" s="928"/>
      <c r="AH34" s="928"/>
      <c r="AI34" s="928"/>
      <c r="AJ34" s="928"/>
      <c r="AK34" s="928"/>
      <c r="AL34" s="928"/>
      <c r="AM34" s="928"/>
      <c r="AN34" s="928"/>
      <c r="AO34" s="928"/>
      <c r="AP34" s="928"/>
      <c r="AQ34" s="928"/>
      <c r="AR34" s="928"/>
      <c r="AS34" s="928"/>
      <c r="AT34" s="928"/>
      <c r="AU34" s="928"/>
      <c r="AV34" s="928"/>
      <c r="AW34" s="928"/>
      <c r="AX34" s="928"/>
      <c r="AY34" s="928"/>
      <c r="AZ34" s="928"/>
      <c r="BA34" s="928"/>
      <c r="BB34" s="928"/>
      <c r="BC34" s="928"/>
      <c r="BD34" s="928"/>
      <c r="BE34" s="928"/>
      <c r="BF34" s="928"/>
      <c r="BG34" s="928"/>
      <c r="BH34" s="928"/>
      <c r="BI34" s="928"/>
      <c r="BJ34" s="928"/>
      <c r="BK34" s="928"/>
      <c r="BL34" s="928"/>
    </row>
    <row r="35" spans="1:64" ht="15">
      <c r="A35" s="1072" t="s">
        <v>206</v>
      </c>
      <c r="B35" s="1072"/>
      <c r="C35" s="1072"/>
      <c r="D35" s="1072"/>
      <c r="E35" s="1072"/>
      <c r="F35" s="1072"/>
      <c r="G35" s="1072"/>
      <c r="H35" s="1072"/>
      <c r="I35" s="1072"/>
      <c r="J35" s="1072"/>
      <c r="K35" s="1072"/>
      <c r="L35" s="1072"/>
      <c r="M35" s="1072"/>
      <c r="N35" s="927"/>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8"/>
      <c r="AY35" s="928"/>
      <c r="AZ35" s="928"/>
      <c r="BA35" s="928"/>
      <c r="BB35" s="928"/>
      <c r="BC35" s="928"/>
      <c r="BD35" s="928"/>
      <c r="BE35" s="928"/>
      <c r="BF35" s="928"/>
      <c r="BG35" s="928"/>
      <c r="BH35" s="928"/>
      <c r="BI35" s="928"/>
      <c r="BJ35" s="928"/>
      <c r="BK35" s="928"/>
      <c r="BL35" s="928"/>
    </row>
    <row r="36" spans="1:64" ht="18">
      <c r="A36" s="1073">
        <f>Startseite!C13</f>
        <v>0</v>
      </c>
      <c r="B36" s="1073"/>
      <c r="C36" s="1073"/>
      <c r="D36" s="1073"/>
      <c r="E36" s="1073"/>
      <c r="F36" s="1073"/>
      <c r="G36" s="1073"/>
      <c r="H36" s="1073"/>
      <c r="I36" s="1073"/>
      <c r="J36" s="1073"/>
      <c r="K36" s="1073"/>
      <c r="L36" s="1073"/>
      <c r="M36" s="1073"/>
      <c r="N36" s="927"/>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8"/>
      <c r="AY36" s="928"/>
      <c r="AZ36" s="928"/>
      <c r="BA36" s="928"/>
      <c r="BB36" s="928"/>
      <c r="BC36" s="928"/>
      <c r="BD36" s="928"/>
      <c r="BE36" s="928"/>
      <c r="BF36" s="928"/>
      <c r="BG36" s="928"/>
      <c r="BH36" s="928"/>
      <c r="BI36" s="928"/>
      <c r="BJ36" s="928"/>
      <c r="BK36" s="928"/>
      <c r="BL36" s="928"/>
    </row>
    <row r="37" spans="1:64" ht="18">
      <c r="A37" s="937"/>
      <c r="B37" s="937"/>
      <c r="C37" s="937"/>
      <c r="D37" s="937"/>
      <c r="E37" s="937"/>
      <c r="F37" s="937"/>
      <c r="G37" s="937"/>
      <c r="H37" s="937"/>
      <c r="I37" s="937"/>
      <c r="J37" s="937"/>
      <c r="K37" s="937"/>
      <c r="L37" s="937"/>
      <c r="M37" s="937"/>
      <c r="N37" s="927"/>
      <c r="O37" s="928"/>
      <c r="P37" s="928"/>
      <c r="Q37" s="928"/>
      <c r="R37" s="928"/>
      <c r="S37" s="928"/>
      <c r="T37" s="928"/>
      <c r="U37" s="928"/>
      <c r="V37" s="928"/>
      <c r="W37" s="928"/>
      <c r="X37" s="928"/>
      <c r="Y37" s="928"/>
      <c r="Z37" s="928"/>
      <c r="AA37" s="928"/>
      <c r="AB37" s="928"/>
      <c r="AC37" s="928"/>
      <c r="AD37" s="928"/>
      <c r="AE37" s="928"/>
      <c r="AF37" s="928"/>
      <c r="AG37" s="928"/>
      <c r="AH37" s="928"/>
      <c r="AI37" s="928"/>
      <c r="AJ37" s="928"/>
      <c r="AK37" s="928"/>
      <c r="AL37" s="928"/>
      <c r="AM37" s="928"/>
      <c r="AN37" s="928"/>
      <c r="AO37" s="928"/>
      <c r="AP37" s="928"/>
      <c r="AQ37" s="928"/>
      <c r="AR37" s="928"/>
      <c r="AS37" s="928"/>
      <c r="AT37" s="928"/>
      <c r="AU37" s="928"/>
      <c r="AV37" s="928"/>
      <c r="AW37" s="928"/>
      <c r="AX37" s="928"/>
      <c r="AY37" s="928"/>
      <c r="AZ37" s="928"/>
      <c r="BA37" s="928"/>
      <c r="BB37" s="928"/>
      <c r="BC37" s="928"/>
      <c r="BD37" s="928"/>
      <c r="BE37" s="928"/>
      <c r="BF37" s="928"/>
      <c r="BG37" s="928"/>
      <c r="BH37" s="928"/>
      <c r="BI37" s="928"/>
      <c r="BJ37" s="928"/>
      <c r="BK37" s="928"/>
      <c r="BL37" s="928"/>
    </row>
    <row r="38" spans="1:64" ht="15">
      <c r="A38" s="936"/>
      <c r="B38" s="936"/>
      <c r="C38" s="936"/>
      <c r="D38" s="936"/>
      <c r="E38" s="936"/>
      <c r="F38" s="936"/>
      <c r="G38" s="936"/>
      <c r="H38" s="936"/>
      <c r="I38" s="936"/>
      <c r="J38" s="936"/>
      <c r="K38" s="936"/>
      <c r="L38" s="936"/>
      <c r="M38" s="936"/>
      <c r="N38" s="927"/>
      <c r="O38" s="928"/>
      <c r="P38" s="928"/>
      <c r="Q38" s="928"/>
      <c r="R38" s="928"/>
      <c r="S38" s="928"/>
      <c r="T38" s="928"/>
      <c r="U38" s="928"/>
      <c r="V38" s="928"/>
      <c r="W38" s="928"/>
      <c r="X38" s="928"/>
      <c r="Y38" s="928"/>
      <c r="Z38" s="928"/>
      <c r="AA38" s="928"/>
      <c r="AB38" s="928"/>
      <c r="AC38" s="928"/>
      <c r="AD38" s="928"/>
      <c r="AE38" s="928"/>
      <c r="AF38" s="928"/>
      <c r="AG38" s="928"/>
      <c r="AH38" s="928"/>
      <c r="AI38" s="928"/>
      <c r="AJ38" s="928"/>
      <c r="AK38" s="928"/>
      <c r="AL38" s="928"/>
      <c r="AM38" s="928"/>
      <c r="AN38" s="928"/>
      <c r="AO38" s="928"/>
      <c r="AP38" s="928"/>
      <c r="AQ38" s="928"/>
      <c r="AR38" s="928"/>
      <c r="AS38" s="928"/>
      <c r="AT38" s="928"/>
      <c r="AU38" s="928"/>
      <c r="AV38" s="928"/>
      <c r="AW38" s="928"/>
      <c r="AX38" s="928"/>
      <c r="AY38" s="928"/>
      <c r="AZ38" s="928"/>
      <c r="BA38" s="928"/>
      <c r="BB38" s="928"/>
      <c r="BC38" s="928"/>
      <c r="BD38" s="928"/>
      <c r="BE38" s="928"/>
      <c r="BF38" s="928"/>
      <c r="BG38" s="928"/>
      <c r="BH38" s="928"/>
      <c r="BI38" s="928"/>
      <c r="BJ38" s="928"/>
      <c r="BK38" s="928"/>
      <c r="BL38" s="928"/>
    </row>
    <row r="39" spans="1:64" ht="15">
      <c r="A39" s="1072" t="s">
        <v>203</v>
      </c>
      <c r="B39" s="1072"/>
      <c r="C39" s="1072"/>
      <c r="D39" s="1072"/>
      <c r="E39" s="1072"/>
      <c r="F39" s="1072"/>
      <c r="G39" s="1072"/>
      <c r="H39" s="1072"/>
      <c r="I39" s="1072"/>
      <c r="J39" s="1072"/>
      <c r="K39" s="1072"/>
      <c r="L39" s="1072"/>
      <c r="M39" s="1072"/>
      <c r="N39" s="927"/>
      <c r="O39" s="928"/>
      <c r="P39" s="928"/>
      <c r="Q39" s="928"/>
      <c r="R39" s="928"/>
      <c r="S39" s="928"/>
      <c r="T39" s="928"/>
      <c r="U39" s="928"/>
      <c r="V39" s="928"/>
      <c r="W39" s="928"/>
      <c r="X39" s="928"/>
      <c r="Y39" s="928"/>
      <c r="Z39" s="928"/>
      <c r="AA39" s="928"/>
      <c r="AB39" s="928"/>
      <c r="AC39" s="928"/>
      <c r="AD39" s="928"/>
      <c r="AE39" s="928"/>
      <c r="AF39" s="928"/>
      <c r="AG39" s="928"/>
      <c r="AH39" s="928"/>
      <c r="AI39" s="928"/>
      <c r="AJ39" s="928"/>
      <c r="AK39" s="928"/>
      <c r="AL39" s="928"/>
      <c r="AM39" s="928"/>
      <c r="AN39" s="928"/>
      <c r="AO39" s="928"/>
      <c r="AP39" s="928"/>
      <c r="AQ39" s="928"/>
      <c r="AR39" s="928"/>
      <c r="AS39" s="928"/>
      <c r="AT39" s="928"/>
      <c r="AU39" s="928"/>
      <c r="AV39" s="928"/>
      <c r="AW39" s="928"/>
      <c r="AX39" s="928"/>
      <c r="AY39" s="928"/>
      <c r="AZ39" s="928"/>
      <c r="BA39" s="928"/>
      <c r="BB39" s="928"/>
      <c r="BC39" s="928"/>
      <c r="BD39" s="928"/>
      <c r="BE39" s="928"/>
      <c r="BF39" s="928"/>
      <c r="BG39" s="928"/>
      <c r="BH39" s="928"/>
      <c r="BI39" s="928"/>
      <c r="BJ39" s="928"/>
      <c r="BK39" s="928"/>
      <c r="BL39" s="928"/>
    </row>
    <row r="40" spans="1:64" ht="18">
      <c r="A40" s="1073" t="str">
        <f>Startseite!A35</f>
        <v>Einzelunternehmen</v>
      </c>
      <c r="B40" s="1073"/>
      <c r="C40" s="1073"/>
      <c r="D40" s="1073"/>
      <c r="E40" s="1073"/>
      <c r="F40" s="1073"/>
      <c r="G40" s="1073"/>
      <c r="H40" s="1073"/>
      <c r="I40" s="1073"/>
      <c r="J40" s="1073"/>
      <c r="K40" s="1073"/>
      <c r="L40" s="1073"/>
      <c r="M40" s="1073"/>
      <c r="N40" s="927"/>
      <c r="O40" s="928"/>
      <c r="P40" s="928"/>
      <c r="Q40" s="928"/>
      <c r="R40" s="928"/>
      <c r="S40" s="928"/>
      <c r="T40" s="928"/>
      <c r="U40" s="928"/>
      <c r="V40" s="928"/>
      <c r="W40" s="928"/>
      <c r="X40" s="928"/>
      <c r="Y40" s="928"/>
      <c r="Z40" s="928"/>
      <c r="AA40" s="928"/>
      <c r="AB40" s="928"/>
      <c r="AC40" s="928"/>
      <c r="AD40" s="928"/>
      <c r="AE40" s="928"/>
      <c r="AF40" s="928"/>
      <c r="AG40" s="928"/>
      <c r="AH40" s="928"/>
      <c r="AI40" s="928"/>
      <c r="AJ40" s="928"/>
      <c r="AK40" s="928"/>
      <c r="AL40" s="928"/>
      <c r="AM40" s="928"/>
      <c r="AN40" s="928"/>
      <c r="AO40" s="928"/>
      <c r="AP40" s="928"/>
      <c r="AQ40" s="928"/>
      <c r="AR40" s="928"/>
      <c r="AS40" s="928"/>
      <c r="AT40" s="928"/>
      <c r="AU40" s="928"/>
      <c r="AV40" s="928"/>
      <c r="AW40" s="928"/>
      <c r="AX40" s="928"/>
      <c r="AY40" s="928"/>
      <c r="AZ40" s="928"/>
      <c r="BA40" s="928"/>
      <c r="BB40" s="928"/>
      <c r="BC40" s="928"/>
      <c r="BD40" s="928"/>
      <c r="BE40" s="928"/>
      <c r="BF40" s="928"/>
      <c r="BG40" s="928"/>
      <c r="BH40" s="928"/>
      <c r="BI40" s="928"/>
      <c r="BJ40" s="928"/>
      <c r="BK40" s="928"/>
      <c r="BL40" s="928"/>
    </row>
    <row r="41" spans="1:64" ht="12.75">
      <c r="A41" s="926"/>
      <c r="B41" s="926"/>
      <c r="C41" s="926"/>
      <c r="D41" s="926"/>
      <c r="E41" s="926"/>
      <c r="F41" s="926"/>
      <c r="G41" s="926"/>
      <c r="H41" s="926"/>
      <c r="I41" s="926"/>
      <c r="J41" s="926"/>
      <c r="K41" s="926"/>
      <c r="L41" s="926"/>
      <c r="M41" s="926"/>
      <c r="N41" s="927"/>
      <c r="O41" s="928"/>
      <c r="P41" s="928"/>
      <c r="Q41" s="928"/>
      <c r="R41" s="928"/>
      <c r="S41" s="928"/>
      <c r="T41" s="928"/>
      <c r="U41" s="928"/>
      <c r="V41" s="928"/>
      <c r="W41" s="928"/>
      <c r="X41" s="928"/>
      <c r="Y41" s="928"/>
      <c r="Z41" s="928"/>
      <c r="AA41" s="928"/>
      <c r="AB41" s="928"/>
      <c r="AC41" s="928"/>
      <c r="AD41" s="928"/>
      <c r="AE41" s="928"/>
      <c r="AF41" s="928"/>
      <c r="AG41" s="928"/>
      <c r="AH41" s="928"/>
      <c r="AI41" s="928"/>
      <c r="AJ41" s="928"/>
      <c r="AK41" s="928"/>
      <c r="AL41" s="928"/>
      <c r="AM41" s="928"/>
      <c r="AN41" s="928"/>
      <c r="AO41" s="928"/>
      <c r="AP41" s="928"/>
      <c r="AQ41" s="928"/>
      <c r="AR41" s="928"/>
      <c r="AS41" s="928"/>
      <c r="AT41" s="928"/>
      <c r="AU41" s="928"/>
      <c r="AV41" s="928"/>
      <c r="AW41" s="928"/>
      <c r="AX41" s="928"/>
      <c r="AY41" s="928"/>
      <c r="AZ41" s="928"/>
      <c r="BA41" s="928"/>
      <c r="BB41" s="928"/>
      <c r="BC41" s="928"/>
      <c r="BD41" s="928"/>
      <c r="BE41" s="928"/>
      <c r="BF41" s="928"/>
      <c r="BG41" s="928"/>
      <c r="BH41" s="928"/>
      <c r="BI41" s="928"/>
      <c r="BJ41" s="928"/>
      <c r="BK41" s="928"/>
      <c r="BL41" s="928"/>
    </row>
    <row r="42" spans="1:64" ht="12.75">
      <c r="A42" s="926"/>
      <c r="B42" s="926"/>
      <c r="C42" s="926"/>
      <c r="D42" s="926"/>
      <c r="E42" s="926"/>
      <c r="F42" s="926"/>
      <c r="G42" s="926"/>
      <c r="H42" s="926"/>
      <c r="I42" s="926"/>
      <c r="J42" s="926"/>
      <c r="K42" s="926"/>
      <c r="L42" s="926"/>
      <c r="M42" s="926"/>
      <c r="N42" s="927"/>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8"/>
      <c r="AY42" s="928"/>
      <c r="AZ42" s="928"/>
      <c r="BA42" s="928"/>
      <c r="BB42" s="928"/>
      <c r="BC42" s="928"/>
      <c r="BD42" s="928"/>
      <c r="BE42" s="928"/>
      <c r="BF42" s="928"/>
      <c r="BG42" s="928"/>
      <c r="BH42" s="928"/>
      <c r="BI42" s="928"/>
      <c r="BJ42" s="928"/>
      <c r="BK42" s="928"/>
      <c r="BL42" s="928"/>
    </row>
    <row r="43" spans="1:64" ht="12.75">
      <c r="A43" s="926"/>
      <c r="B43" s="926"/>
      <c r="C43" s="926"/>
      <c r="D43" s="926"/>
      <c r="E43" s="926"/>
      <c r="F43" s="926"/>
      <c r="G43" s="926"/>
      <c r="H43" s="926"/>
      <c r="I43" s="926"/>
      <c r="J43" s="926"/>
      <c r="K43" s="926"/>
      <c r="L43" s="926"/>
      <c r="M43" s="926"/>
      <c r="N43" s="927"/>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8"/>
      <c r="AY43" s="928"/>
      <c r="AZ43" s="928"/>
      <c r="BA43" s="928"/>
      <c r="BB43" s="928"/>
      <c r="BC43" s="928"/>
      <c r="BD43" s="928"/>
      <c r="BE43" s="928"/>
      <c r="BF43" s="928"/>
      <c r="BG43" s="928"/>
      <c r="BH43" s="928"/>
      <c r="BI43" s="928"/>
      <c r="BJ43" s="928"/>
      <c r="BK43" s="928"/>
      <c r="BL43" s="928"/>
    </row>
    <row r="44" spans="1:64" ht="12.75">
      <c r="A44" s="926"/>
      <c r="B44" s="926"/>
      <c r="C44" s="926"/>
      <c r="D44" s="926"/>
      <c r="E44" s="926"/>
      <c r="F44" s="926"/>
      <c r="G44" s="926"/>
      <c r="H44" s="926"/>
      <c r="I44" s="926"/>
      <c r="J44" s="926"/>
      <c r="K44" s="926"/>
      <c r="L44" s="926"/>
      <c r="M44" s="926"/>
      <c r="N44" s="927"/>
      <c r="O44" s="928"/>
      <c r="P44" s="928"/>
      <c r="Q44" s="928"/>
      <c r="R44" s="928"/>
      <c r="S44" s="928"/>
      <c r="T44" s="928"/>
      <c r="U44" s="928"/>
      <c r="V44" s="928"/>
      <c r="W44" s="928"/>
      <c r="X44" s="928"/>
      <c r="Y44" s="928"/>
      <c r="Z44" s="928"/>
      <c r="AA44" s="928"/>
      <c r="AB44" s="928"/>
      <c r="AC44" s="928"/>
      <c r="AD44" s="928"/>
      <c r="AE44" s="928"/>
      <c r="AF44" s="928"/>
      <c r="AG44" s="928"/>
      <c r="AH44" s="928"/>
      <c r="AI44" s="928"/>
      <c r="AJ44" s="928"/>
      <c r="AK44" s="928"/>
      <c r="AL44" s="928"/>
      <c r="AM44" s="928"/>
      <c r="AN44" s="928"/>
      <c r="AO44" s="928"/>
      <c r="AP44" s="928"/>
      <c r="AQ44" s="928"/>
      <c r="AR44" s="928"/>
      <c r="AS44" s="928"/>
      <c r="AT44" s="928"/>
      <c r="AU44" s="928"/>
      <c r="AV44" s="928"/>
      <c r="AW44" s="928"/>
      <c r="AX44" s="928"/>
      <c r="AY44" s="928"/>
      <c r="AZ44" s="928"/>
      <c r="BA44" s="928"/>
      <c r="BB44" s="928"/>
      <c r="BC44" s="928"/>
      <c r="BD44" s="928"/>
      <c r="BE44" s="928"/>
      <c r="BF44" s="928"/>
      <c r="BG44" s="928"/>
      <c r="BH44" s="928"/>
      <c r="BI44" s="928"/>
      <c r="BJ44" s="928"/>
      <c r="BK44" s="928"/>
      <c r="BL44" s="928"/>
    </row>
    <row r="45" spans="1:64" ht="12.75">
      <c r="A45" s="926"/>
      <c r="B45" s="926"/>
      <c r="C45" s="926"/>
      <c r="D45" s="926"/>
      <c r="E45" s="926"/>
      <c r="F45" s="926"/>
      <c r="G45" s="926"/>
      <c r="H45" s="926"/>
      <c r="I45" s="926"/>
      <c r="J45" s="926"/>
      <c r="K45" s="926"/>
      <c r="L45" s="926"/>
      <c r="M45" s="926"/>
      <c r="N45" s="927"/>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c r="AL45" s="928"/>
      <c r="AM45" s="928"/>
      <c r="AN45" s="928"/>
      <c r="AO45" s="928"/>
      <c r="AP45" s="928"/>
      <c r="AQ45" s="928"/>
      <c r="AR45" s="928"/>
      <c r="AS45" s="928"/>
      <c r="AT45" s="928"/>
      <c r="AU45" s="928"/>
      <c r="AV45" s="928"/>
      <c r="AW45" s="928"/>
      <c r="AX45" s="928"/>
      <c r="AY45" s="928"/>
      <c r="AZ45" s="928"/>
      <c r="BA45" s="928"/>
      <c r="BB45" s="928"/>
      <c r="BC45" s="928"/>
      <c r="BD45" s="928"/>
      <c r="BE45" s="928"/>
      <c r="BF45" s="928"/>
      <c r="BG45" s="928"/>
      <c r="BH45" s="928"/>
      <c r="BI45" s="928"/>
      <c r="BJ45" s="928"/>
      <c r="BK45" s="928"/>
      <c r="BL45" s="928"/>
    </row>
    <row r="46" spans="1:64" ht="12.75">
      <c r="A46" s="926"/>
      <c r="B46" s="926"/>
      <c r="C46" s="926"/>
      <c r="D46" s="926"/>
      <c r="E46" s="926"/>
      <c r="F46" s="926"/>
      <c r="G46" s="926"/>
      <c r="H46" s="926"/>
      <c r="I46" s="926"/>
      <c r="J46" s="926"/>
      <c r="K46" s="926"/>
      <c r="L46" s="926"/>
      <c r="M46" s="926"/>
      <c r="N46" s="927"/>
      <c r="O46" s="928"/>
      <c r="P46" s="928"/>
      <c r="Q46" s="928"/>
      <c r="R46" s="928"/>
      <c r="S46" s="928"/>
      <c r="T46" s="928"/>
      <c r="U46" s="928"/>
      <c r="V46" s="928"/>
      <c r="W46" s="928"/>
      <c r="X46" s="928"/>
      <c r="Y46" s="928"/>
      <c r="Z46" s="928"/>
      <c r="AA46" s="928"/>
      <c r="AB46" s="928"/>
      <c r="AC46" s="928"/>
      <c r="AD46" s="928"/>
      <c r="AE46" s="928"/>
      <c r="AF46" s="928"/>
      <c r="AG46" s="928"/>
      <c r="AH46" s="928"/>
      <c r="AI46" s="928"/>
      <c r="AJ46" s="928"/>
      <c r="AK46" s="928"/>
      <c r="AL46" s="928"/>
      <c r="AM46" s="928"/>
      <c r="AN46" s="928"/>
      <c r="AO46" s="928"/>
      <c r="AP46" s="928"/>
      <c r="AQ46" s="928"/>
      <c r="AR46" s="928"/>
      <c r="AS46" s="928"/>
      <c r="AT46" s="928"/>
      <c r="AU46" s="928"/>
      <c r="AV46" s="928"/>
      <c r="AW46" s="928"/>
      <c r="AX46" s="928"/>
      <c r="AY46" s="928"/>
      <c r="AZ46" s="928"/>
      <c r="BA46" s="928"/>
      <c r="BB46" s="928"/>
      <c r="BC46" s="928"/>
      <c r="BD46" s="928"/>
      <c r="BE46" s="928"/>
      <c r="BF46" s="928"/>
      <c r="BG46" s="928"/>
      <c r="BH46" s="928"/>
      <c r="BI46" s="928"/>
      <c r="BJ46" s="928"/>
      <c r="BK46" s="928"/>
      <c r="BL46" s="928"/>
    </row>
    <row r="47" spans="1:64" ht="12.75">
      <c r="A47" s="926"/>
      <c r="B47" s="926"/>
      <c r="C47" s="926"/>
      <c r="D47" s="926"/>
      <c r="E47" s="926"/>
      <c r="F47" s="926"/>
      <c r="G47" s="926"/>
      <c r="H47" s="926"/>
      <c r="I47" s="926"/>
      <c r="J47" s="926"/>
      <c r="K47" s="926"/>
      <c r="L47" s="926"/>
      <c r="M47" s="926"/>
      <c r="N47" s="927"/>
      <c r="O47" s="928"/>
      <c r="P47" s="928"/>
      <c r="Q47" s="928"/>
      <c r="R47" s="928"/>
      <c r="S47" s="928"/>
      <c r="T47" s="928"/>
      <c r="U47" s="928"/>
      <c r="V47" s="928"/>
      <c r="W47" s="928"/>
      <c r="X47" s="928"/>
      <c r="Y47" s="928"/>
      <c r="Z47" s="928"/>
      <c r="AA47" s="928"/>
      <c r="AB47" s="928"/>
      <c r="AC47" s="928"/>
      <c r="AD47" s="928"/>
      <c r="AE47" s="928"/>
      <c r="AF47" s="928"/>
      <c r="AG47" s="928"/>
      <c r="AH47" s="928"/>
      <c r="AI47" s="928"/>
      <c r="AJ47" s="928"/>
      <c r="AK47" s="928"/>
      <c r="AL47" s="928"/>
      <c r="AM47" s="928"/>
      <c r="AN47" s="928"/>
      <c r="AO47" s="928"/>
      <c r="AP47" s="928"/>
      <c r="AQ47" s="928"/>
      <c r="AR47" s="928"/>
      <c r="AS47" s="928"/>
      <c r="AT47" s="928"/>
      <c r="AU47" s="928"/>
      <c r="AV47" s="928"/>
      <c r="AW47" s="928"/>
      <c r="AX47" s="928"/>
      <c r="AY47" s="928"/>
      <c r="AZ47" s="928"/>
      <c r="BA47" s="928"/>
      <c r="BB47" s="928"/>
      <c r="BC47" s="928"/>
      <c r="BD47" s="928"/>
      <c r="BE47" s="928"/>
      <c r="BF47" s="928"/>
      <c r="BG47" s="928"/>
      <c r="BH47" s="928"/>
      <c r="BI47" s="928"/>
      <c r="BJ47" s="928"/>
      <c r="BK47" s="928"/>
      <c r="BL47" s="928"/>
    </row>
    <row r="48" spans="1:64" ht="12.75">
      <c r="A48" s="926"/>
      <c r="B48" s="926"/>
      <c r="C48" s="926"/>
      <c r="D48" s="926"/>
      <c r="E48" s="926"/>
      <c r="F48" s="926"/>
      <c r="G48" s="926"/>
      <c r="H48" s="1071" t="str">
        <f ca="1">TEXT(TODAY(),"TT.MM.JJ")</f>
        <v>19.07.17</v>
      </c>
      <c r="I48" s="1071"/>
      <c r="J48" s="1071"/>
      <c r="K48" s="1071"/>
      <c r="L48" s="926"/>
      <c r="M48" s="926"/>
      <c r="N48" s="927"/>
      <c r="O48" s="928"/>
      <c r="P48" s="928"/>
      <c r="Q48" s="928"/>
      <c r="R48" s="928"/>
      <c r="S48" s="928"/>
      <c r="T48" s="928"/>
      <c r="U48" s="928"/>
      <c r="V48" s="928"/>
      <c r="W48" s="928"/>
      <c r="X48" s="928"/>
      <c r="Y48" s="928"/>
      <c r="Z48" s="928"/>
      <c r="AA48" s="928"/>
      <c r="AB48" s="928"/>
      <c r="AC48" s="928"/>
      <c r="AD48" s="928"/>
      <c r="AE48" s="928"/>
      <c r="AF48" s="928"/>
      <c r="AG48" s="928"/>
      <c r="AH48" s="928"/>
      <c r="AI48" s="928"/>
      <c r="AJ48" s="928"/>
      <c r="AK48" s="928"/>
      <c r="AL48" s="928"/>
      <c r="AM48" s="928"/>
      <c r="AN48" s="928"/>
      <c r="AO48" s="928"/>
      <c r="AP48" s="928"/>
      <c r="AQ48" s="928"/>
      <c r="AR48" s="928"/>
      <c r="AS48" s="928"/>
      <c r="AT48" s="928"/>
      <c r="AU48" s="928"/>
      <c r="AV48" s="928"/>
      <c r="AW48" s="928"/>
      <c r="AX48" s="928"/>
      <c r="AY48" s="928"/>
      <c r="AZ48" s="928"/>
      <c r="BA48" s="928"/>
      <c r="BB48" s="928"/>
      <c r="BC48" s="928"/>
      <c r="BD48" s="928"/>
      <c r="BE48" s="928"/>
      <c r="BF48" s="928"/>
      <c r="BG48" s="928"/>
      <c r="BH48" s="928"/>
      <c r="BI48" s="928"/>
      <c r="BJ48" s="928"/>
      <c r="BK48" s="928"/>
      <c r="BL48" s="928"/>
    </row>
    <row r="49" spans="1:64" ht="12.75">
      <c r="A49" s="926"/>
      <c r="B49" s="926"/>
      <c r="C49" s="926"/>
      <c r="D49" s="926"/>
      <c r="E49" s="926"/>
      <c r="F49" s="926"/>
      <c r="G49" s="926"/>
      <c r="H49" s="926"/>
      <c r="I49" s="926"/>
      <c r="J49" s="926"/>
      <c r="K49" s="926"/>
      <c r="L49" s="926"/>
      <c r="M49" s="926"/>
      <c r="N49" s="927"/>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8"/>
      <c r="AY49" s="928"/>
      <c r="AZ49" s="928"/>
      <c r="BA49" s="928"/>
      <c r="BB49" s="928"/>
      <c r="BC49" s="928"/>
      <c r="BD49" s="928"/>
      <c r="BE49" s="928"/>
      <c r="BF49" s="928"/>
      <c r="BG49" s="928"/>
      <c r="BH49" s="928"/>
      <c r="BI49" s="928"/>
      <c r="BJ49" s="928"/>
      <c r="BK49" s="928"/>
      <c r="BL49" s="928"/>
    </row>
    <row r="50" spans="1:64" ht="12.75">
      <c r="A50" s="926"/>
      <c r="B50" s="926"/>
      <c r="C50" s="926"/>
      <c r="D50" s="926"/>
      <c r="E50" s="926"/>
      <c r="F50" s="926"/>
      <c r="G50" s="926"/>
      <c r="H50" s="926"/>
      <c r="I50" s="926"/>
      <c r="J50" s="926"/>
      <c r="K50" s="926"/>
      <c r="L50" s="926"/>
      <c r="M50" s="926"/>
      <c r="N50" s="927"/>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8"/>
      <c r="AY50" s="928"/>
      <c r="AZ50" s="928"/>
      <c r="BA50" s="928"/>
      <c r="BB50" s="928"/>
      <c r="BC50" s="928"/>
      <c r="BD50" s="928"/>
      <c r="BE50" s="928"/>
      <c r="BF50" s="928"/>
      <c r="BG50" s="928"/>
      <c r="BH50" s="928"/>
      <c r="BI50" s="928"/>
      <c r="BJ50" s="928"/>
      <c r="BK50" s="928"/>
      <c r="BL50" s="928"/>
    </row>
    <row r="51" spans="1:64" ht="12.75">
      <c r="A51" s="926"/>
      <c r="B51" s="926"/>
      <c r="C51" s="926"/>
      <c r="D51" s="926"/>
      <c r="E51" s="926"/>
      <c r="F51" s="926"/>
      <c r="G51" s="926"/>
      <c r="H51" s="926"/>
      <c r="I51" s="926"/>
      <c r="J51" s="926"/>
      <c r="K51" s="926"/>
      <c r="L51" s="926"/>
      <c r="M51" s="926"/>
      <c r="N51" s="927"/>
      <c r="O51" s="928"/>
      <c r="P51" s="928"/>
      <c r="Q51" s="928"/>
      <c r="R51" s="928"/>
      <c r="S51" s="928"/>
      <c r="T51" s="928"/>
      <c r="U51" s="928"/>
      <c r="V51" s="928"/>
      <c r="W51" s="928"/>
      <c r="X51" s="928"/>
      <c r="Y51" s="928"/>
      <c r="Z51" s="928"/>
      <c r="AA51" s="928"/>
      <c r="AB51" s="928"/>
      <c r="AC51" s="928"/>
      <c r="AD51" s="928"/>
      <c r="AE51" s="928"/>
      <c r="AF51" s="928"/>
      <c r="AG51" s="928"/>
      <c r="AH51" s="928"/>
      <c r="AI51" s="928"/>
      <c r="AJ51" s="928"/>
      <c r="AK51" s="928"/>
      <c r="AL51" s="928"/>
      <c r="AM51" s="928"/>
      <c r="AN51" s="928"/>
      <c r="AO51" s="928"/>
      <c r="AP51" s="928"/>
      <c r="AQ51" s="928"/>
      <c r="AR51" s="928"/>
      <c r="AS51" s="928"/>
      <c r="AT51" s="928"/>
      <c r="AU51" s="928"/>
      <c r="AV51" s="928"/>
      <c r="AW51" s="928"/>
      <c r="AX51" s="928"/>
      <c r="AY51" s="928"/>
      <c r="AZ51" s="928"/>
      <c r="BA51" s="928"/>
      <c r="BB51" s="928"/>
      <c r="BC51" s="928"/>
      <c r="BD51" s="928"/>
      <c r="BE51" s="928"/>
      <c r="BF51" s="928"/>
      <c r="BG51" s="928"/>
      <c r="BH51" s="928"/>
      <c r="BI51" s="928"/>
      <c r="BJ51" s="928"/>
      <c r="BK51" s="928"/>
      <c r="BL51" s="928"/>
    </row>
    <row r="52" spans="14:64" ht="12.75">
      <c r="N52" s="928"/>
      <c r="O52" s="928"/>
      <c r="P52" s="928"/>
      <c r="Q52" s="928"/>
      <c r="R52" s="928"/>
      <c r="S52" s="928"/>
      <c r="T52" s="928"/>
      <c r="U52" s="928"/>
      <c r="V52" s="928"/>
      <c r="W52" s="928"/>
      <c r="X52" s="928"/>
      <c r="Y52" s="928"/>
      <c r="Z52" s="928"/>
      <c r="AA52" s="928"/>
      <c r="AB52" s="928"/>
      <c r="AC52" s="928"/>
      <c r="AD52" s="928"/>
      <c r="AE52" s="928"/>
      <c r="AF52" s="928"/>
      <c r="AG52" s="928"/>
      <c r="AH52" s="928"/>
      <c r="AI52" s="928"/>
      <c r="AJ52" s="928"/>
      <c r="AK52" s="928"/>
      <c r="AL52" s="928"/>
      <c r="AM52" s="928"/>
      <c r="AN52" s="928"/>
      <c r="AO52" s="928"/>
      <c r="AP52" s="928"/>
      <c r="AQ52" s="928"/>
      <c r="AR52" s="928"/>
      <c r="AS52" s="928"/>
      <c r="AT52" s="928"/>
      <c r="AU52" s="928"/>
      <c r="AV52" s="928"/>
      <c r="AW52" s="928"/>
      <c r="AX52" s="928"/>
      <c r="AY52" s="928"/>
      <c r="AZ52" s="928"/>
      <c r="BA52" s="928"/>
      <c r="BB52" s="928"/>
      <c r="BC52" s="928"/>
      <c r="BD52" s="928"/>
      <c r="BE52" s="928"/>
      <c r="BF52" s="928"/>
      <c r="BG52" s="928"/>
      <c r="BH52" s="928"/>
      <c r="BI52" s="928"/>
      <c r="BJ52" s="928"/>
      <c r="BK52" s="928"/>
      <c r="BL52" s="928"/>
    </row>
  </sheetData>
  <sheetProtection sheet="1"/>
  <mergeCells count="14">
    <mergeCell ref="A13:M13"/>
    <mergeCell ref="A15:M15"/>
    <mergeCell ref="A19:M19"/>
    <mergeCell ref="A20:M20"/>
    <mergeCell ref="A31:M31"/>
    <mergeCell ref="A32:M32"/>
    <mergeCell ref="H48:K48"/>
    <mergeCell ref="A24:M24"/>
    <mergeCell ref="A39:M39"/>
    <mergeCell ref="A23:M23"/>
    <mergeCell ref="A40:M40"/>
    <mergeCell ref="A21:M21"/>
    <mergeCell ref="A35:M35"/>
    <mergeCell ref="A36:M36"/>
  </mergeCells>
  <printOptions/>
  <pageMargins left="0.787401575" right="0.787401575" top="0.984251969" bottom="0.984251969" header="0.4921259845" footer="0.4921259845"/>
  <pageSetup horizontalDpi="300" verticalDpi="300" orientation="portrait" paperSize="9" scale="87" r:id="rId2"/>
  <headerFooter alignWithMargins="0">
    <oddFooter>&amp;RCopyright: Handwerkskammer Düsseldorf</oddFooter>
  </headerFooter>
  <legacy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G32"/>
  <sheetViews>
    <sheetView showGridLines="0" zoomScale="80" zoomScaleNormal="80" workbookViewId="0" topLeftCell="A1">
      <selection activeCell="A1" sqref="A1"/>
    </sheetView>
  </sheetViews>
  <sheetFormatPr defaultColWidth="11.421875" defaultRowHeight="12.75"/>
  <cols>
    <col min="1" max="1" width="30.57421875" style="7" customWidth="1"/>
    <col min="2" max="2" width="15.28125" style="7" customWidth="1"/>
    <col min="3" max="3" width="15.8515625" style="7" customWidth="1"/>
    <col min="4" max="4" width="13.8515625" style="7" customWidth="1"/>
    <col min="5" max="5" width="9.8515625" style="7" customWidth="1"/>
    <col min="6" max="6" width="14.28125" style="7" customWidth="1"/>
    <col min="7" max="7" width="13.00390625" style="7" customWidth="1"/>
    <col min="8" max="8" width="13.57421875" style="7" customWidth="1"/>
    <col min="9" max="16384" width="11.421875" style="7" customWidth="1"/>
  </cols>
  <sheetData>
    <row r="1" ht="18">
      <c r="C1" s="6"/>
    </row>
    <row r="2" spans="1:3" ht="15.75">
      <c r="A2" s="691" t="str">
        <f>CONCATENATE("Kapitalbedarfsplan des Unternehmens: ",Startseite!C14)</f>
        <v>Kapitalbedarfsplan des Unternehmens: </v>
      </c>
      <c r="B2" s="689"/>
      <c r="C2" s="690"/>
    </row>
    <row r="3" spans="2:7" ht="18">
      <c r="B3" s="6"/>
      <c r="C3" s="8"/>
      <c r="F3" s="143"/>
      <c r="G3" s="143"/>
    </row>
    <row r="4" spans="1:7" ht="15.75">
      <c r="A4" s="19"/>
      <c r="B4" s="1075" t="s">
        <v>306</v>
      </c>
      <c r="C4" s="1076"/>
      <c r="D4" s="1076"/>
      <c r="E4" s="1077"/>
      <c r="F4" s="328" t="s">
        <v>53</v>
      </c>
      <c r="G4" s="65" t="s">
        <v>224</v>
      </c>
    </row>
    <row r="5" spans="2:7" ht="12.75">
      <c r="B5" s="13" t="s">
        <v>55</v>
      </c>
      <c r="C5" s="13" t="s">
        <v>55</v>
      </c>
      <c r="D5" s="414" t="s">
        <v>55</v>
      </c>
      <c r="E5" s="415" t="s">
        <v>1</v>
      </c>
      <c r="F5" s="327" t="s">
        <v>52</v>
      </c>
      <c r="G5" s="15" t="s">
        <v>225</v>
      </c>
    </row>
    <row r="6" spans="1:7" ht="12.75">
      <c r="A6" s="329" t="s">
        <v>0</v>
      </c>
      <c r="B6" s="416" t="s">
        <v>256</v>
      </c>
      <c r="C6" s="416" t="s">
        <v>255</v>
      </c>
      <c r="D6" s="442" t="s">
        <v>223</v>
      </c>
      <c r="E6" s="14"/>
      <c r="F6" s="420" t="s">
        <v>257</v>
      </c>
      <c r="G6" s="419" t="s">
        <v>55</v>
      </c>
    </row>
    <row r="7" spans="1:7" ht="12.75">
      <c r="A7" s="9"/>
      <c r="B7" s="418"/>
      <c r="C7" s="418"/>
      <c r="D7" s="21"/>
      <c r="E7" s="164"/>
      <c r="F7" s="177"/>
      <c r="G7" s="163"/>
    </row>
    <row r="8" spans="1:7" ht="12.75">
      <c r="A8" s="18" t="s">
        <v>99</v>
      </c>
      <c r="B8" s="417"/>
      <c r="C8" s="322"/>
      <c r="D8" s="326">
        <f>IF(C8=0,0,C8)</f>
        <v>0</v>
      </c>
      <c r="E8" s="22">
        <f aca="true" t="shared" si="0" ref="E8:E17">IF(D8=0,"",(D8*100)/D$30)</f>
      </c>
      <c r="F8" s="334">
        <v>15</v>
      </c>
      <c r="G8" s="126">
        <f>IF(D8="",0,IF(F8=0,0,IF(F8="",0,D8/F8)))</f>
        <v>0</v>
      </c>
    </row>
    <row r="9" spans="1:7" ht="12.75">
      <c r="A9" s="25" t="s">
        <v>56</v>
      </c>
      <c r="B9" s="210"/>
      <c r="C9" s="210"/>
      <c r="D9" s="326">
        <f aca="true" t="shared" si="1" ref="D9:D15">IF(B9+C9=0,0,B9+C9)</f>
        <v>0</v>
      </c>
      <c r="E9" s="22">
        <f t="shared" si="0"/>
      </c>
      <c r="F9" s="211">
        <v>0</v>
      </c>
      <c r="G9" s="24">
        <f>IF(D9="",0,IF(F9=0,0,IF(F9="",0,D9/F9)))</f>
        <v>0</v>
      </c>
    </row>
    <row r="10" spans="1:7" ht="12.75">
      <c r="A10" s="25" t="s">
        <v>57</v>
      </c>
      <c r="B10" s="210"/>
      <c r="C10" s="210"/>
      <c r="D10" s="326">
        <f t="shared" si="1"/>
        <v>0</v>
      </c>
      <c r="E10" s="22">
        <f t="shared" si="0"/>
      </c>
      <c r="F10" s="211">
        <v>33</v>
      </c>
      <c r="G10" s="24">
        <f>IF(D10="",0,IF(F10=0,0,IF(F10="",0,D10/F10)))</f>
        <v>0</v>
      </c>
    </row>
    <row r="11" spans="1:7" ht="12.75">
      <c r="A11" s="25" t="s">
        <v>100</v>
      </c>
      <c r="B11" s="210"/>
      <c r="C11" s="210"/>
      <c r="D11" s="326">
        <f t="shared" si="1"/>
        <v>0</v>
      </c>
      <c r="E11" s="22">
        <f t="shared" si="0"/>
      </c>
      <c r="F11" s="211">
        <v>10</v>
      </c>
      <c r="G11" s="24">
        <f aca="true" t="shared" si="2" ref="G11:G17">IF(D11="",0,IF(F11=0,0,IF(F11="",0,D11/F11)))</f>
        <v>0</v>
      </c>
    </row>
    <row r="12" spans="1:7" ht="12.75">
      <c r="A12" s="25" t="s">
        <v>101</v>
      </c>
      <c r="B12" s="210"/>
      <c r="C12" s="210"/>
      <c r="D12" s="326">
        <f t="shared" si="1"/>
        <v>0</v>
      </c>
      <c r="E12" s="22">
        <f t="shared" si="0"/>
      </c>
      <c r="F12" s="211">
        <v>10</v>
      </c>
      <c r="G12" s="24">
        <f t="shared" si="2"/>
        <v>0</v>
      </c>
    </row>
    <row r="13" spans="1:7" ht="12.75">
      <c r="A13" s="25" t="s">
        <v>106</v>
      </c>
      <c r="B13" s="210"/>
      <c r="C13" s="210"/>
      <c r="D13" s="326">
        <f t="shared" si="1"/>
        <v>0</v>
      </c>
      <c r="E13" s="22">
        <f t="shared" si="0"/>
      </c>
      <c r="F13" s="211">
        <v>6</v>
      </c>
      <c r="G13" s="24">
        <f t="shared" si="2"/>
        <v>0</v>
      </c>
    </row>
    <row r="14" spans="1:7" ht="12.75">
      <c r="A14" s="25" t="s">
        <v>58</v>
      </c>
      <c r="B14" s="210"/>
      <c r="C14" s="210"/>
      <c r="D14" s="326">
        <f>IF(B14+C14=0,0,B14+C14)</f>
        <v>0</v>
      </c>
      <c r="E14" s="22">
        <f t="shared" si="0"/>
      </c>
      <c r="F14" s="211">
        <v>3</v>
      </c>
      <c r="G14" s="24">
        <f t="shared" si="2"/>
        <v>0</v>
      </c>
    </row>
    <row r="15" spans="1:7" ht="12.75">
      <c r="A15" s="25" t="s">
        <v>59</v>
      </c>
      <c r="B15" s="210"/>
      <c r="C15" s="210"/>
      <c r="D15" s="326">
        <f t="shared" si="1"/>
        <v>0</v>
      </c>
      <c r="E15" s="22">
        <f t="shared" si="0"/>
      </c>
      <c r="F15" s="211">
        <v>8</v>
      </c>
      <c r="G15" s="24">
        <f t="shared" si="2"/>
        <v>0</v>
      </c>
    </row>
    <row r="16" spans="1:7" ht="12.75">
      <c r="A16" s="25" t="s">
        <v>102</v>
      </c>
      <c r="B16" s="210"/>
      <c r="C16" s="210"/>
      <c r="D16" s="326">
        <f>IF(B16+C16=0,0,B16+C16)</f>
        <v>0</v>
      </c>
      <c r="E16" s="22">
        <f t="shared" si="0"/>
      </c>
      <c r="F16" s="211">
        <v>0</v>
      </c>
      <c r="G16" s="24">
        <f t="shared" si="2"/>
        <v>0</v>
      </c>
    </row>
    <row r="17" spans="1:7" ht="12.75">
      <c r="A17" s="210" t="s">
        <v>112</v>
      </c>
      <c r="B17" s="210"/>
      <c r="C17" s="210"/>
      <c r="D17" s="326">
        <f>IF(B17+C17=0,0,B17+C17)</f>
        <v>0</v>
      </c>
      <c r="E17" s="22">
        <f t="shared" si="0"/>
      </c>
      <c r="F17" s="211">
        <v>0</v>
      </c>
      <c r="G17" s="24">
        <f t="shared" si="2"/>
        <v>0</v>
      </c>
    </row>
    <row r="18" spans="1:7" ht="12.75">
      <c r="A18" s="28"/>
      <c r="B18" s="321"/>
      <c r="C18" s="321"/>
      <c r="D18" s="67"/>
      <c r="E18" s="336"/>
      <c r="F18" s="332"/>
      <c r="G18" s="333"/>
    </row>
    <row r="19" spans="1:7" ht="15.75" thickBot="1">
      <c r="A19" s="323" t="s">
        <v>3</v>
      </c>
      <c r="B19" s="337">
        <f>SUM(B8:B17)</f>
        <v>0</v>
      </c>
      <c r="C19" s="337">
        <f>SUM(C8:C17)</f>
        <v>0</v>
      </c>
      <c r="D19" s="413">
        <f>SUM(D7:D17)</f>
        <v>0</v>
      </c>
      <c r="E19" s="325">
        <f>IF(D19=0,"",(D19*100)/D$30)</f>
      </c>
      <c r="F19" s="330"/>
      <c r="G19" s="331">
        <f>ROUND(SUM(G8:G17),-2)</f>
        <v>0</v>
      </c>
    </row>
    <row r="20" spans="1:5" ht="13.5" thickTop="1">
      <c r="A20" s="18"/>
      <c r="B20" s="17"/>
      <c r="C20" s="17"/>
      <c r="D20" s="31"/>
      <c r="E20" s="32"/>
    </row>
    <row r="21" spans="1:5" ht="12.75">
      <c r="A21" s="25" t="s">
        <v>103</v>
      </c>
      <c r="B21" s="210"/>
      <c r="C21" s="210"/>
      <c r="D21" s="326">
        <f>IF(B21+C21=0,0,B21+C21)</f>
        <v>0</v>
      </c>
      <c r="E21" s="22">
        <f aca="true" t="shared" si="3" ref="E21:E27">IF(D21=0,"",(D21*100)/D$30)</f>
      </c>
    </row>
    <row r="22" spans="1:5" ht="12.75">
      <c r="A22" s="25" t="s">
        <v>51</v>
      </c>
      <c r="B22" s="210"/>
      <c r="C22" s="210"/>
      <c r="D22" s="326">
        <f>IF(B22+C22=0,0,B22+C22)</f>
        <v>0</v>
      </c>
      <c r="E22" s="22">
        <f t="shared" si="3"/>
      </c>
    </row>
    <row r="23" spans="1:5" ht="12.75">
      <c r="A23" s="25" t="s">
        <v>117</v>
      </c>
      <c r="B23" s="26"/>
      <c r="C23" s="210"/>
      <c r="D23" s="326">
        <f>IF(C23=0,0,C23)</f>
        <v>0</v>
      </c>
      <c r="E23" s="22">
        <f t="shared" si="3"/>
      </c>
    </row>
    <row r="24" spans="1:5" ht="12.75">
      <c r="A24" s="25" t="s">
        <v>60</v>
      </c>
      <c r="B24" s="26"/>
      <c r="C24" s="210"/>
      <c r="D24" s="326">
        <f>IF(C24=0,0,C24)</f>
        <v>0</v>
      </c>
      <c r="E24" s="22">
        <f t="shared" si="3"/>
      </c>
    </row>
    <row r="25" spans="1:5" ht="12.75">
      <c r="A25" s="25" t="s">
        <v>222</v>
      </c>
      <c r="B25" s="26"/>
      <c r="C25" s="21">
        <f>Finanzierung!J26</f>
        <v>0</v>
      </c>
      <c r="D25" s="326">
        <f>IF(C25=0,0,C25)</f>
        <v>0</v>
      </c>
      <c r="E25" s="22">
        <f t="shared" si="3"/>
      </c>
    </row>
    <row r="26" spans="1:5" ht="12.75">
      <c r="A26" s="25" t="s">
        <v>118</v>
      </c>
      <c r="B26" s="210"/>
      <c r="C26" s="210"/>
      <c r="D26" s="326">
        <f>IF(B26+C26=0,0,B26+C26)</f>
        <v>0</v>
      </c>
      <c r="E26" s="22">
        <f t="shared" si="3"/>
      </c>
    </row>
    <row r="27" spans="1:5" ht="12.75">
      <c r="A27" s="210" t="s">
        <v>112</v>
      </c>
      <c r="B27" s="210"/>
      <c r="C27" s="210"/>
      <c r="D27" s="326">
        <f>IF(B27+C27=0,0,B27+C27)</f>
        <v>0</v>
      </c>
      <c r="E27" s="22">
        <f t="shared" si="3"/>
      </c>
    </row>
    <row r="28" spans="1:5" ht="12.75">
      <c r="A28" s="18"/>
      <c r="B28" s="17"/>
      <c r="C28" s="17"/>
      <c r="D28" s="31"/>
      <c r="E28" s="32"/>
    </row>
    <row r="29" spans="1:5" ht="15.75" thickBot="1">
      <c r="A29" s="323" t="s">
        <v>114</v>
      </c>
      <c r="B29" s="324">
        <f>SUM(B21:B28)</f>
        <v>0</v>
      </c>
      <c r="C29" s="324">
        <f>SUM(C21:C28)</f>
        <v>0</v>
      </c>
      <c r="D29" s="324">
        <f>SUM(D21:D28)</f>
        <v>0</v>
      </c>
      <c r="E29" s="325">
        <f>IF(D29=0,"",(D29*100)/D$30)</f>
      </c>
    </row>
    <row r="30" spans="1:5" ht="16.5" thickBot="1" thickTop="1">
      <c r="A30" s="318" t="s">
        <v>119</v>
      </c>
      <c r="B30" s="319">
        <f>(B19+B29)</f>
        <v>0</v>
      </c>
      <c r="C30" s="319">
        <f>(C19+C29)</f>
        <v>0</v>
      </c>
      <c r="D30" s="319">
        <f>(D19+D29)</f>
        <v>0</v>
      </c>
      <c r="E30" s="320">
        <f>IF(D30=0,"",(D30*100)/D$30)</f>
      </c>
    </row>
    <row r="31" ht="13.5" thickTop="1">
      <c r="C31" s="36"/>
    </row>
    <row r="32" spans="4:6" ht="12.75">
      <c r="D32" s="37"/>
      <c r="E32" s="38"/>
      <c r="F32" s="39"/>
    </row>
  </sheetData>
  <sheetProtection sheet="1"/>
  <mergeCells count="1">
    <mergeCell ref="B4:E4"/>
  </mergeCells>
  <printOptions horizontalCentered="1"/>
  <pageMargins left="0.4791666666666667" right="0.3937007874015748" top="0.7874015748031497" bottom="0" header="0.5118110236220472" footer="0.5118110236220472"/>
  <pageSetup firstPageNumber="6" useFirstPageNumber="1" fitToHeight="1" fitToWidth="1" horizontalDpi="1200" verticalDpi="1200" orientation="landscape" paperSize="9" r:id="rId3"/>
  <headerFooter>
    <oddFooter>&amp;L&amp;D</oddFooter>
  </headerFooter>
  <legacyDrawing r:id="rId2"/>
</worksheet>
</file>

<file path=xl/worksheets/sheet5.xml><?xml version="1.0" encoding="utf-8"?>
<worksheet xmlns="http://schemas.openxmlformats.org/spreadsheetml/2006/main" xmlns:r="http://schemas.openxmlformats.org/officeDocument/2006/relationships">
  <sheetPr codeName="Tabelle21">
    <pageSetUpPr fitToPage="1"/>
  </sheetPr>
  <dimension ref="A1:CD51"/>
  <sheetViews>
    <sheetView showGridLines="0" zoomScale="73" zoomScaleNormal="73" workbookViewId="0" topLeftCell="A1">
      <selection activeCell="C11" sqref="C11"/>
    </sheetView>
  </sheetViews>
  <sheetFormatPr defaultColWidth="11.421875" defaultRowHeight="12.75"/>
  <cols>
    <col min="1" max="1" width="18.7109375" style="7" customWidth="1"/>
    <col min="2" max="2" width="24.57421875" style="7" customWidth="1"/>
    <col min="3" max="3" width="13.8515625" style="7" customWidth="1"/>
    <col min="4" max="4" width="8.7109375" style="7" customWidth="1"/>
    <col min="5" max="5" width="12.7109375" style="7" customWidth="1"/>
    <col min="6" max="6" width="9.140625" style="7" customWidth="1"/>
    <col min="7" max="7" width="10.8515625" style="7" customWidth="1"/>
    <col min="8" max="8" width="11.57421875" style="7" customWidth="1"/>
    <col min="9" max="9" width="11.00390625" style="7" customWidth="1"/>
    <col min="10" max="10" width="9.00390625" style="7" customWidth="1"/>
    <col min="11" max="16384" width="11.421875" style="7" customWidth="1"/>
  </cols>
  <sheetData>
    <row r="1" spans="1:82" ht="18">
      <c r="A1" s="6"/>
      <c r="B1" s="6"/>
      <c r="BC1" s="40"/>
      <c r="BD1" s="41" t="s">
        <v>4</v>
      </c>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row>
    <row r="2" spans="1:82" ht="15.75">
      <c r="A2" s="691" t="str">
        <f>CONCATENATE("Finanzierungsplan des Unternehmens: ",Startseite!C14)</f>
        <v>Finanzierungsplan des Unternehmens: </v>
      </c>
      <c r="B2" s="8"/>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row>
    <row r="3" spans="55:82" ht="12.75">
      <c r="BC3" s="40"/>
      <c r="BD3" s="42" t="e">
        <f>#REF!</f>
        <v>#REF!</v>
      </c>
      <c r="BE3" s="40"/>
      <c r="BF3" s="40"/>
      <c r="BG3" s="40"/>
      <c r="BH3" s="40"/>
      <c r="BI3" s="42" t="str">
        <f>A18</f>
        <v>Darlehen 1:</v>
      </c>
      <c r="BJ3" s="40"/>
      <c r="BK3" s="40"/>
      <c r="BL3" s="40"/>
      <c r="BM3" s="40"/>
      <c r="BN3" s="42" t="str">
        <f>A19</f>
        <v>Darlehen 2:</v>
      </c>
      <c r="BO3" s="40"/>
      <c r="BP3" s="40"/>
      <c r="BQ3" s="40"/>
      <c r="BR3" s="40"/>
      <c r="BS3" s="42">
        <f>H19</f>
        <v>0</v>
      </c>
      <c r="BT3" s="40"/>
      <c r="BU3" s="40"/>
      <c r="BV3" s="40"/>
      <c r="BW3" s="40" t="e">
        <f>Kapitalbedarf!#REF!</f>
        <v>#REF!</v>
      </c>
      <c r="BX3" s="40"/>
      <c r="BY3" s="40"/>
      <c r="BZ3" s="40"/>
      <c r="CA3" s="40"/>
      <c r="CB3" s="40"/>
      <c r="CC3" s="40"/>
      <c r="CD3" s="40"/>
    </row>
    <row r="4" spans="1:82" ht="12.75">
      <c r="A4" s="26"/>
      <c r="B4" s="26"/>
      <c r="C4" s="516"/>
      <c r="D4" s="517"/>
      <c r="BC4" s="40" t="s">
        <v>55</v>
      </c>
      <c r="BD4" s="42" t="e">
        <f>#REF!</f>
        <v>#REF!</v>
      </c>
      <c r="BE4" s="40"/>
      <c r="BF4" s="40"/>
      <c r="BG4" s="40"/>
      <c r="BH4" s="40" t="s">
        <v>55</v>
      </c>
      <c r="BI4" s="42">
        <f>C18</f>
        <v>0</v>
      </c>
      <c r="BJ4" s="40"/>
      <c r="BK4" s="40"/>
      <c r="BL4" s="40"/>
      <c r="BM4" s="40" t="s">
        <v>55</v>
      </c>
      <c r="BN4" s="42">
        <f>C19</f>
        <v>0</v>
      </c>
      <c r="BO4" s="40"/>
      <c r="BP4" s="40"/>
      <c r="BQ4" s="40"/>
      <c r="BR4" s="40" t="s">
        <v>55</v>
      </c>
      <c r="BS4" s="42">
        <f>J19</f>
        <v>0</v>
      </c>
      <c r="BT4" s="40"/>
      <c r="BU4" s="40"/>
      <c r="BV4" s="40"/>
      <c r="BW4" s="43" t="e">
        <f>Kapitalbedarf!#REF!</f>
        <v>#REF!</v>
      </c>
      <c r="BX4" s="40"/>
      <c r="BY4" s="40"/>
      <c r="BZ4" s="40"/>
      <c r="CA4" s="40"/>
      <c r="CB4" s="40"/>
      <c r="CC4" s="40"/>
      <c r="CD4" s="40"/>
    </row>
    <row r="5" spans="1:82" ht="12.75">
      <c r="A5" s="44"/>
      <c r="B5" s="44"/>
      <c r="C5" s="45" t="s">
        <v>55</v>
      </c>
      <c r="D5" s="46" t="s">
        <v>1</v>
      </c>
      <c r="BC5" s="40" t="s">
        <v>5</v>
      </c>
      <c r="BD5" s="47" t="e">
        <f>#REF!</f>
        <v>#REF!</v>
      </c>
      <c r="BE5" s="40"/>
      <c r="BF5" s="40" t="s">
        <v>6</v>
      </c>
      <c r="BG5" s="40"/>
      <c r="BH5" s="40" t="s">
        <v>5</v>
      </c>
      <c r="BI5" s="47">
        <f>E18</f>
        <v>0</v>
      </c>
      <c r="BJ5" s="40"/>
      <c r="BK5" s="40"/>
      <c r="BL5" s="40"/>
      <c r="BM5" s="40" t="s">
        <v>5</v>
      </c>
      <c r="BN5" s="47">
        <f>E19</f>
        <v>0</v>
      </c>
      <c r="BO5" s="40"/>
      <c r="BP5" s="40"/>
      <c r="BQ5" s="40"/>
      <c r="BR5" s="40" t="s">
        <v>5</v>
      </c>
      <c r="BS5" s="47">
        <f>L19</f>
        <v>0</v>
      </c>
      <c r="BT5" s="40"/>
      <c r="BU5" s="40"/>
      <c r="BV5" s="40"/>
      <c r="BW5" s="40">
        <v>6.5</v>
      </c>
      <c r="BX5" s="40"/>
      <c r="BY5" s="40"/>
      <c r="BZ5" s="40"/>
      <c r="CA5" s="40"/>
      <c r="CB5" s="40"/>
      <c r="CC5" s="40"/>
      <c r="CD5" s="40"/>
    </row>
    <row r="6" spans="1:82" ht="15">
      <c r="A6" s="35" t="s">
        <v>115</v>
      </c>
      <c r="B6" s="515"/>
      <c r="C6" s="525">
        <f>Kapitalbedarf!D30</f>
        <v>0</v>
      </c>
      <c r="D6" s="529">
        <v>100</v>
      </c>
      <c r="BC6" s="42" t="s">
        <v>7</v>
      </c>
      <c r="BD6" s="42">
        <v>20</v>
      </c>
      <c r="BE6" s="40"/>
      <c r="BF6" s="40"/>
      <c r="BG6" s="40"/>
      <c r="BH6" s="42" t="s">
        <v>7</v>
      </c>
      <c r="BI6" s="42">
        <v>5</v>
      </c>
      <c r="BJ6" s="40"/>
      <c r="BK6" s="40"/>
      <c r="BL6" s="40"/>
      <c r="BM6" s="42" t="s">
        <v>7</v>
      </c>
      <c r="BN6" s="42">
        <v>10</v>
      </c>
      <c r="BO6" s="40"/>
      <c r="BP6" s="40"/>
      <c r="BQ6" s="40"/>
      <c r="BR6" s="42" t="s">
        <v>7</v>
      </c>
      <c r="BS6" s="42">
        <v>10</v>
      </c>
      <c r="BT6" s="40"/>
      <c r="BU6" s="40"/>
      <c r="BV6" s="40"/>
      <c r="BW6" s="40">
        <v>10</v>
      </c>
      <c r="BX6" s="40"/>
      <c r="BY6" s="40"/>
      <c r="BZ6" s="40"/>
      <c r="CA6" s="40"/>
      <c r="CB6" s="40"/>
      <c r="CC6" s="40"/>
      <c r="CD6" s="40"/>
    </row>
    <row r="7" spans="1:82" ht="12.75">
      <c r="A7" s="139"/>
      <c r="B7" s="12"/>
      <c r="C7" s="49"/>
      <c r="D7" s="521"/>
      <c r="F7" s="165"/>
      <c r="BC7" s="50" t="s">
        <v>8</v>
      </c>
      <c r="BD7" s="42">
        <v>2</v>
      </c>
      <c r="BE7" s="40"/>
      <c r="BF7" s="40"/>
      <c r="BG7" s="40"/>
      <c r="BH7" s="50" t="s">
        <v>8</v>
      </c>
      <c r="BI7" s="42">
        <v>2</v>
      </c>
      <c r="BJ7" s="40"/>
      <c r="BK7" s="40"/>
      <c r="BL7" s="40"/>
      <c r="BM7" s="50" t="s">
        <v>8</v>
      </c>
      <c r="BN7" s="42">
        <v>2</v>
      </c>
      <c r="BO7" s="40"/>
      <c r="BP7" s="40"/>
      <c r="BQ7" s="40"/>
      <c r="BR7" s="50" t="s">
        <v>8</v>
      </c>
      <c r="BS7" s="42">
        <v>2</v>
      </c>
      <c r="BT7" s="40"/>
      <c r="BU7" s="40"/>
      <c r="BV7" s="40"/>
      <c r="BW7" s="42">
        <v>2</v>
      </c>
      <c r="BX7" s="40"/>
      <c r="BY7" s="40"/>
      <c r="BZ7" s="40"/>
      <c r="CA7" s="40"/>
      <c r="CB7" s="40"/>
      <c r="CC7" s="40"/>
      <c r="CD7" s="40"/>
    </row>
    <row r="8" spans="1:82" ht="12.75">
      <c r="A8" s="528"/>
      <c r="B8" s="12"/>
      <c r="C8" s="49"/>
      <c r="D8" s="518"/>
      <c r="BC8" s="50"/>
      <c r="BD8" s="42"/>
      <c r="BE8" s="40"/>
      <c r="BF8" s="40"/>
      <c r="BG8" s="40"/>
      <c r="BH8" s="50"/>
      <c r="BI8" s="42"/>
      <c r="BJ8" s="40"/>
      <c r="BK8" s="40"/>
      <c r="BL8" s="40"/>
      <c r="BM8" s="50"/>
      <c r="BN8" s="42"/>
      <c r="BO8" s="40"/>
      <c r="BP8" s="40"/>
      <c r="BQ8" s="40"/>
      <c r="BR8" s="50"/>
      <c r="BS8" s="42"/>
      <c r="BT8" s="40"/>
      <c r="BU8" s="40"/>
      <c r="BV8" s="40"/>
      <c r="BW8" s="42"/>
      <c r="BX8" s="40"/>
      <c r="BY8" s="40"/>
      <c r="BZ8" s="40"/>
      <c r="CA8" s="40"/>
      <c r="CB8" s="40"/>
      <c r="CC8" s="40"/>
      <c r="CD8" s="40"/>
    </row>
    <row r="9" spans="1:82" ht="15.75">
      <c r="A9" s="691" t="str">
        <f>CONCATENATE("Finanzierungsplan des Unternehmens: ",Startseite!C14)</f>
        <v>Finanzierungsplan des Unternehmens: </v>
      </c>
      <c r="B9" s="528"/>
      <c r="C9" s="522"/>
      <c r="D9" s="518"/>
      <c r="BC9" s="40" t="s">
        <v>9</v>
      </c>
      <c r="BD9" s="42"/>
      <c r="BE9" s="40"/>
      <c r="BF9" s="40"/>
      <c r="BG9" s="40"/>
      <c r="BH9" s="40" t="s">
        <v>9</v>
      </c>
      <c r="BI9" s="42">
        <f>BI6*2-BI10</f>
        <v>10</v>
      </c>
      <c r="BJ9" s="40"/>
      <c r="BK9" s="40"/>
      <c r="BL9" s="40"/>
      <c r="BM9" s="40" t="s">
        <v>9</v>
      </c>
      <c r="BN9" s="42">
        <f>BN6*2-BN10</f>
        <v>20</v>
      </c>
      <c r="BO9" s="40"/>
      <c r="BP9" s="40"/>
      <c r="BQ9" s="40"/>
      <c r="BR9" s="40" t="s">
        <v>9</v>
      </c>
      <c r="BS9" s="42">
        <f>BS6*2-BS10</f>
        <v>20</v>
      </c>
      <c r="BT9" s="40"/>
      <c r="BU9" s="40"/>
      <c r="BV9" s="40"/>
      <c r="BW9" s="40">
        <v>20</v>
      </c>
      <c r="BX9" s="40"/>
      <c r="BY9" s="40"/>
      <c r="BZ9" s="40"/>
      <c r="CA9" s="40"/>
      <c r="CB9" s="40"/>
      <c r="CC9" s="40"/>
      <c r="CD9" s="40"/>
    </row>
    <row r="10" spans="1:82" ht="12.75">
      <c r="A10" s="335"/>
      <c r="B10" s="335"/>
      <c r="C10" s="52"/>
      <c r="D10" s="143"/>
      <c r="G10" s="1079" t="s">
        <v>217</v>
      </c>
      <c r="H10" s="1080"/>
      <c r="I10" s="1080"/>
      <c r="J10" s="1081"/>
      <c r="BC10" s="40"/>
      <c r="BD10" s="40"/>
      <c r="BE10" s="42"/>
      <c r="BG10" s="42"/>
      <c r="BH10" s="40" t="s">
        <v>78</v>
      </c>
      <c r="BI10" s="40">
        <f>H18*2</f>
        <v>0</v>
      </c>
      <c r="BJ10" s="40"/>
      <c r="BK10" s="40"/>
      <c r="BL10" s="40"/>
      <c r="BM10" s="40" t="s">
        <v>78</v>
      </c>
      <c r="BN10" s="40">
        <f>H19*2</f>
        <v>0</v>
      </c>
      <c r="BO10" s="40"/>
      <c r="BP10" s="40"/>
      <c r="BQ10" s="40"/>
      <c r="BR10" s="40" t="s">
        <v>78</v>
      </c>
      <c r="BS10" s="40">
        <f>M19*2</f>
        <v>0</v>
      </c>
      <c r="BT10" s="40"/>
      <c r="BU10" s="40"/>
      <c r="BV10" s="40"/>
      <c r="BW10" s="40"/>
      <c r="BX10" s="40"/>
      <c r="BY10" s="40"/>
      <c r="BZ10" s="40"/>
      <c r="CA10" s="40"/>
      <c r="CB10" s="40"/>
      <c r="CC10" s="40"/>
      <c r="CD10" s="40"/>
    </row>
    <row r="11" spans="1:82" ht="12.75">
      <c r="A11" s="53" t="s">
        <v>304</v>
      </c>
      <c r="B11" s="26" t="s">
        <v>301</v>
      </c>
      <c r="C11" s="210"/>
      <c r="D11" s="530">
        <f>IF(C11=0,"",(C11*100)/C$32)</f>
      </c>
      <c r="F11" s="7" t="s">
        <v>116</v>
      </c>
      <c r="G11" s="1082"/>
      <c r="H11" s="1083"/>
      <c r="I11" s="1083"/>
      <c r="J11" s="1084"/>
      <c r="BC11" s="40"/>
      <c r="BD11" s="42" t="e">
        <f>+BD3</f>
        <v>#REF!</v>
      </c>
      <c r="BE11" s="40"/>
      <c r="BF11" s="40"/>
      <c r="BG11" s="42"/>
      <c r="BH11" s="40"/>
      <c r="BI11" s="42" t="str">
        <f>+BI3</f>
        <v>Darlehen 1:</v>
      </c>
      <c r="BJ11" s="40"/>
      <c r="BK11" s="40"/>
      <c r="BL11" s="40"/>
      <c r="BM11" s="40"/>
      <c r="BN11" s="42" t="str">
        <f>+BN3</f>
        <v>Darlehen 2:</v>
      </c>
      <c r="BO11" s="40"/>
      <c r="BP11" s="40"/>
      <c r="BQ11" s="40"/>
      <c r="BR11" s="40"/>
      <c r="BS11" s="42">
        <f>+BS3</f>
        <v>0</v>
      </c>
      <c r="BT11" s="40"/>
      <c r="BU11" s="40"/>
      <c r="BV11" s="40"/>
      <c r="BW11" s="40" t="e">
        <f>BW3</f>
        <v>#REF!</v>
      </c>
      <c r="BX11" s="40"/>
      <c r="BY11" s="40"/>
      <c r="BZ11" s="40"/>
      <c r="CA11" s="54" t="s">
        <v>10</v>
      </c>
      <c r="CB11" s="40"/>
      <c r="CC11" s="40"/>
      <c r="CD11" s="40"/>
    </row>
    <row r="12" spans="1:82" ht="12.75">
      <c r="A12" s="53"/>
      <c r="B12" s="26" t="s">
        <v>512</v>
      </c>
      <c r="C12" s="210"/>
      <c r="D12" s="530"/>
      <c r="G12" s="1082"/>
      <c r="H12" s="1083"/>
      <c r="I12" s="1083"/>
      <c r="J12" s="1084"/>
      <c r="BC12" s="40"/>
      <c r="BD12" s="42"/>
      <c r="BE12" s="40"/>
      <c r="BF12" s="40"/>
      <c r="BG12" s="42"/>
      <c r="BH12" s="40"/>
      <c r="BI12" s="42"/>
      <c r="BJ12" s="40"/>
      <c r="BK12" s="40"/>
      <c r="BL12" s="40"/>
      <c r="BM12" s="40"/>
      <c r="BN12" s="42"/>
      <c r="BO12" s="40"/>
      <c r="BP12" s="40"/>
      <c r="BQ12" s="40"/>
      <c r="BR12" s="40"/>
      <c r="BS12" s="42"/>
      <c r="BT12" s="40"/>
      <c r="BU12" s="40"/>
      <c r="BV12" s="40"/>
      <c r="BW12" s="40"/>
      <c r="BX12" s="40"/>
      <c r="BY12" s="40"/>
      <c r="BZ12" s="40"/>
      <c r="CA12" s="54"/>
      <c r="CB12" s="40"/>
      <c r="CC12" s="40"/>
      <c r="CD12" s="40"/>
    </row>
    <row r="13" spans="1:82" ht="12.75">
      <c r="A13" s="124"/>
      <c r="B13" s="519" t="s">
        <v>302</v>
      </c>
      <c r="C13" s="168">
        <f>Kapitalbedarf!B$19+Kapitalbedarf!B$29</f>
        <v>0</v>
      </c>
      <c r="D13" s="512">
        <f>IF(C13=0,"",(C13*100)/C$32)</f>
      </c>
      <c r="G13" s="1082"/>
      <c r="H13" s="1083"/>
      <c r="I13" s="1083"/>
      <c r="J13" s="1084"/>
      <c r="BC13" s="40" t="s">
        <v>11</v>
      </c>
      <c r="BD13" s="40" t="s">
        <v>12</v>
      </c>
      <c r="BE13" s="42" t="s">
        <v>13</v>
      </c>
      <c r="BF13" s="40" t="s">
        <v>14</v>
      </c>
      <c r="BG13" s="42" t="s">
        <v>15</v>
      </c>
      <c r="BH13" s="40"/>
      <c r="BI13" s="40" t="s">
        <v>12</v>
      </c>
      <c r="BJ13" s="42" t="s">
        <v>13</v>
      </c>
      <c r="BK13" s="40" t="s">
        <v>14</v>
      </c>
      <c r="BL13" s="42" t="s">
        <v>15</v>
      </c>
      <c r="BM13" s="40"/>
      <c r="BN13" s="40" t="s">
        <v>12</v>
      </c>
      <c r="BO13" s="42" t="s">
        <v>13</v>
      </c>
      <c r="BP13" s="40" t="s">
        <v>14</v>
      </c>
      <c r="BQ13" s="42" t="s">
        <v>15</v>
      </c>
      <c r="BR13" s="40"/>
      <c r="BS13" s="40" t="s">
        <v>12</v>
      </c>
      <c r="BT13" s="42" t="s">
        <v>13</v>
      </c>
      <c r="BU13" s="40" t="s">
        <v>14</v>
      </c>
      <c r="BV13" s="42" t="s">
        <v>15</v>
      </c>
      <c r="BW13" s="40" t="s">
        <v>12</v>
      </c>
      <c r="BX13" s="42" t="s">
        <v>13</v>
      </c>
      <c r="BY13" s="40" t="s">
        <v>14</v>
      </c>
      <c r="BZ13" s="42" t="s">
        <v>15</v>
      </c>
      <c r="CA13" s="54" t="s">
        <v>12</v>
      </c>
      <c r="CB13" s="55" t="s">
        <v>13</v>
      </c>
      <c r="CC13" s="54" t="s">
        <v>14</v>
      </c>
      <c r="CD13" s="55" t="s">
        <v>15</v>
      </c>
    </row>
    <row r="14" spans="1:82" ht="12.75">
      <c r="A14" s="61" t="s">
        <v>305</v>
      </c>
      <c r="B14" s="520"/>
      <c r="C14" s="33">
        <f>SUM(C11:C13)</f>
        <v>0</v>
      </c>
      <c r="D14" s="531">
        <f>IF(C14=0,"",(C14*100)/C$32)</f>
      </c>
      <c r="G14" s="1085"/>
      <c r="H14" s="1086"/>
      <c r="I14" s="1086"/>
      <c r="J14" s="1087"/>
      <c r="BC14" s="40"/>
      <c r="BD14" s="40"/>
      <c r="BE14" s="42"/>
      <c r="BF14" s="40"/>
      <c r="BG14" s="42"/>
      <c r="BH14" s="40"/>
      <c r="BI14" s="40"/>
      <c r="BJ14" s="42"/>
      <c r="BK14" s="40"/>
      <c r="BL14" s="42"/>
      <c r="BM14" s="40"/>
      <c r="BN14" s="40"/>
      <c r="BO14" s="42"/>
      <c r="BP14" s="40"/>
      <c r="BQ14" s="42"/>
      <c r="BR14" s="40"/>
      <c r="BS14" s="40"/>
      <c r="BT14" s="42"/>
      <c r="BU14" s="40"/>
      <c r="BV14" s="42"/>
      <c r="BW14" s="40"/>
      <c r="BX14" s="42"/>
      <c r="BY14" s="40"/>
      <c r="BZ14" s="42"/>
      <c r="CA14" s="54"/>
      <c r="CB14" s="55"/>
      <c r="CC14" s="54"/>
      <c r="CD14" s="55"/>
    </row>
    <row r="15" spans="1:82" ht="12.75">
      <c r="A15" s="26"/>
      <c r="B15" s="26"/>
      <c r="C15" s="58"/>
      <c r="D15" s="532"/>
      <c r="E15" s="509"/>
      <c r="F15" s="60"/>
      <c r="G15" s="60"/>
      <c r="H15" s="508">
        <f>IF(OR(AND(H18&gt;0,H18&lt;1),H18&gt;36,H18&gt;F18*12,AND(H19&gt;0,H19&lt;1),H19&gt;36,H19&gt;F19*12,AND(H20&gt;0,H20&lt;1),H20&gt;84,H20&gt;F20*12),"Überprüfe Eingabe: Tilgungsfreie Zeit in Monaten","")</f>
      </c>
      <c r="BC15" s="56" t="s">
        <v>16</v>
      </c>
      <c r="BD15" s="42" t="e">
        <f>#REF!-#REF!</f>
        <v>#REF!</v>
      </c>
      <c r="BE15" s="42" t="e">
        <f>+BD15*0/2</f>
        <v>#REF!</v>
      </c>
      <c r="BF15" s="42">
        <v>0</v>
      </c>
      <c r="BG15" s="42" t="e">
        <f aca="true" t="shared" si="0" ref="BG15:BG48">BE15+BF15</f>
        <v>#REF!</v>
      </c>
      <c r="BH15" s="40"/>
      <c r="BI15" s="42" t="e">
        <f>#REF!-#REF!</f>
        <v>#REF!</v>
      </c>
      <c r="BJ15" s="42" t="e">
        <f aca="true" t="shared" si="1" ref="BJ15:BJ24">BI15*(BI$5/100)/2</f>
        <v>#REF!</v>
      </c>
      <c r="BK15" s="42">
        <f>IF(BI$10-0&lt;=0,0,BI$4/(BI$9))</f>
        <v>0</v>
      </c>
      <c r="BL15" s="42" t="e">
        <f aca="true" t="shared" si="2" ref="BL15:BL24">BJ15+BK15</f>
        <v>#REF!</v>
      </c>
      <c r="BM15" s="40"/>
      <c r="BN15" s="42" t="e">
        <f>#REF!-#REF!</f>
        <v>#REF!</v>
      </c>
      <c r="BO15" s="42" t="e">
        <f aca="true" t="shared" si="3" ref="BO15:BO29">BN15*(BN$5/100)/2</f>
        <v>#REF!</v>
      </c>
      <c r="BP15" s="42">
        <f>IF(BN$10-1&lt;=4,0,BN$4/(BN$9))</f>
        <v>0</v>
      </c>
      <c r="BQ15" s="42" t="e">
        <f aca="true" t="shared" si="4" ref="BQ15:BQ29">BO15+BP15</f>
        <v>#REF!</v>
      </c>
      <c r="BR15" s="40"/>
      <c r="BS15" s="42" t="e">
        <f>#REF!-#REF!</f>
        <v>#REF!</v>
      </c>
      <c r="BT15" s="42" t="e">
        <f aca="true" t="shared" si="5" ref="BT15:BT29">BS15*(BS$5/100)/2</f>
        <v>#REF!</v>
      </c>
      <c r="BU15" s="42">
        <f>IF(BS$10-1&lt;=4,0,BS$4/(BS$9))</f>
        <v>0</v>
      </c>
      <c r="BV15" s="42" t="e">
        <f aca="true" t="shared" si="6" ref="BV15:BV29">BT15+BU15</f>
        <v>#REF!</v>
      </c>
      <c r="BW15" s="42" t="e">
        <f>#REF!-#REF!</f>
        <v>#REF!</v>
      </c>
      <c r="BX15" s="42" t="e">
        <f aca="true" t="shared" si="7" ref="BX15:BX20">(BW15*$CW$59/(100))/($CW$61)</f>
        <v>#REF!</v>
      </c>
      <c r="BY15" s="42" t="e">
        <f>BZ15-BX15</f>
        <v>#REF!</v>
      </c>
      <c r="BZ15" s="57">
        <f aca="true" t="shared" si="8" ref="BZ15:BZ20">PMT(BW$59/100/2,20,-BW$58,0,0)</f>
        <v>0</v>
      </c>
      <c r="CA15" s="43" t="e">
        <f aca="true" t="shared" si="9" ref="CA15:CA48">BD15+BI15+BN15+BW15</f>
        <v>#REF!</v>
      </c>
      <c r="CB15" s="43" t="e">
        <f aca="true" t="shared" si="10" ref="CB15:CB48">BE15+BJ15+BO15+BX15</f>
        <v>#REF!</v>
      </c>
      <c r="CC15" s="43" t="e">
        <f aca="true" t="shared" si="11" ref="CC15:CC48">BF15+BK15+BP15+BY15</f>
        <v>#REF!</v>
      </c>
      <c r="CD15" s="43" t="e">
        <f aca="true" t="shared" si="12" ref="CD15:CD48">BG15+BL15+BQ15+BZ15</f>
        <v>#REF!</v>
      </c>
    </row>
    <row r="16" spans="1:82" ht="12.75">
      <c r="A16" s="61" t="s">
        <v>420</v>
      </c>
      <c r="B16" s="62"/>
      <c r="C16" s="63">
        <f>C6-C14</f>
        <v>0</v>
      </c>
      <c r="D16" s="512"/>
      <c r="E16" s="11" t="s">
        <v>77</v>
      </c>
      <c r="F16" s="11" t="s">
        <v>97</v>
      </c>
      <c r="G16" s="11" t="s">
        <v>122</v>
      </c>
      <c r="H16" s="11" t="s">
        <v>415</v>
      </c>
      <c r="I16" s="328" t="s">
        <v>96</v>
      </c>
      <c r="J16" s="11" t="s">
        <v>222</v>
      </c>
      <c r="BC16" s="56"/>
      <c r="BD16" s="42" t="e">
        <f aca="true" t="shared" si="13" ref="BD16:BD48">BD15-BF15</f>
        <v>#REF!</v>
      </c>
      <c r="BE16" s="42" t="e">
        <f>+BD16*0/2</f>
        <v>#REF!</v>
      </c>
      <c r="BF16" s="42">
        <v>0</v>
      </c>
      <c r="BG16" s="42" t="e">
        <f t="shared" si="0"/>
        <v>#REF!</v>
      </c>
      <c r="BH16" s="40"/>
      <c r="BI16" s="42" t="e">
        <f>BI15-BK15</f>
        <v>#REF!</v>
      </c>
      <c r="BJ16" s="42" t="e">
        <f t="shared" si="1"/>
        <v>#REF!</v>
      </c>
      <c r="BK16" s="42">
        <f aca="true" t="shared" si="14" ref="BK16:BK24">IF(BI$10-0&lt;=0,0,BI$4/(BI$9))</f>
        <v>0</v>
      </c>
      <c r="BL16" s="42" t="e">
        <f t="shared" si="2"/>
        <v>#REF!</v>
      </c>
      <c r="BM16" s="40"/>
      <c r="BN16" s="42" t="e">
        <f>BN15-BP15</f>
        <v>#REF!</v>
      </c>
      <c r="BO16" s="42" t="e">
        <f t="shared" si="3"/>
        <v>#REF!</v>
      </c>
      <c r="BP16" s="42">
        <f>IF(BN$10-2&lt;=4,0,BN$4/(BN$9))</f>
        <v>0</v>
      </c>
      <c r="BQ16" s="42" t="e">
        <f t="shared" si="4"/>
        <v>#REF!</v>
      </c>
      <c r="BR16" s="40"/>
      <c r="BS16" s="42" t="e">
        <f>BS15-BU15</f>
        <v>#REF!</v>
      </c>
      <c r="BT16" s="42" t="e">
        <f t="shared" si="5"/>
        <v>#REF!</v>
      </c>
      <c r="BU16" s="42">
        <f>IF(BS$10-2&lt;=4,0,BS$4/(BS$9))</f>
        <v>0</v>
      </c>
      <c r="BV16" s="42" t="e">
        <f t="shared" si="6"/>
        <v>#REF!</v>
      </c>
      <c r="BW16" s="42" t="e">
        <f>BW15-BY15</f>
        <v>#REF!</v>
      </c>
      <c r="BX16" s="42" t="e">
        <f t="shared" si="7"/>
        <v>#REF!</v>
      </c>
      <c r="BY16" s="42" t="e">
        <f aca="true" t="shared" si="15" ref="BY16:BY29">BZ16-BX16</f>
        <v>#REF!</v>
      </c>
      <c r="BZ16" s="57">
        <f t="shared" si="8"/>
        <v>0</v>
      </c>
      <c r="CA16" s="43" t="e">
        <f t="shared" si="9"/>
        <v>#REF!</v>
      </c>
      <c r="CB16" s="43" t="e">
        <f t="shared" si="10"/>
        <v>#REF!</v>
      </c>
      <c r="CC16" s="43" t="e">
        <f t="shared" si="11"/>
        <v>#REF!</v>
      </c>
      <c r="CD16" s="43" t="e">
        <f t="shared" si="12"/>
        <v>#REF!</v>
      </c>
    </row>
    <row r="17" spans="1:82" ht="25.5">
      <c r="A17" s="53" t="s">
        <v>298</v>
      </c>
      <c r="B17" s="800"/>
      <c r="C17" s="67"/>
      <c r="D17" s="533"/>
      <c r="E17" s="785" t="s">
        <v>416</v>
      </c>
      <c r="F17" s="20" t="s">
        <v>72</v>
      </c>
      <c r="G17" s="20" t="s">
        <v>72</v>
      </c>
      <c r="H17" s="785" t="s">
        <v>425</v>
      </c>
      <c r="I17" s="526" t="s">
        <v>98</v>
      </c>
      <c r="J17" s="20" t="s">
        <v>55</v>
      </c>
      <c r="BC17" s="56" t="s">
        <v>17</v>
      </c>
      <c r="BD17" s="42" t="e">
        <f t="shared" si="13"/>
        <v>#REF!</v>
      </c>
      <c r="BE17" s="42" t="e">
        <f>+BD17*0/2</f>
        <v>#REF!</v>
      </c>
      <c r="BF17" s="42">
        <v>0</v>
      </c>
      <c r="BG17" s="42" t="e">
        <f t="shared" si="0"/>
        <v>#REF!</v>
      </c>
      <c r="BH17" s="40"/>
      <c r="BI17" s="42" t="e">
        <f>BI16-BK16</f>
        <v>#REF!</v>
      </c>
      <c r="BJ17" s="42" t="e">
        <f t="shared" si="1"/>
        <v>#REF!</v>
      </c>
      <c r="BK17" s="42">
        <f t="shared" si="14"/>
        <v>0</v>
      </c>
      <c r="BL17" s="42" t="e">
        <f t="shared" si="2"/>
        <v>#REF!</v>
      </c>
      <c r="BM17" s="40"/>
      <c r="BN17" s="42" t="e">
        <f>BN16-BP16</f>
        <v>#REF!</v>
      </c>
      <c r="BO17" s="42" t="e">
        <f t="shared" si="3"/>
        <v>#REF!</v>
      </c>
      <c r="BP17" s="42">
        <f>IF(BN$10-3&lt;=4,0,BN$4/(BN$9))</f>
        <v>0</v>
      </c>
      <c r="BQ17" s="42" t="e">
        <f t="shared" si="4"/>
        <v>#REF!</v>
      </c>
      <c r="BR17" s="40"/>
      <c r="BS17" s="42" t="e">
        <f>BS16-BU16</f>
        <v>#REF!</v>
      </c>
      <c r="BT17" s="42" t="e">
        <f t="shared" si="5"/>
        <v>#REF!</v>
      </c>
      <c r="BU17" s="42">
        <f>IF(BS$10-3&lt;=4,0,BS$4/(BS$9))</f>
        <v>0</v>
      </c>
      <c r="BV17" s="42" t="e">
        <f t="shared" si="6"/>
        <v>#REF!</v>
      </c>
      <c r="BW17" s="42" t="e">
        <f>BW16-BY16</f>
        <v>#REF!</v>
      </c>
      <c r="BX17" s="42" t="e">
        <f t="shared" si="7"/>
        <v>#REF!</v>
      </c>
      <c r="BY17" s="42" t="e">
        <f t="shared" si="15"/>
        <v>#REF!</v>
      </c>
      <c r="BZ17" s="57">
        <f t="shared" si="8"/>
        <v>0</v>
      </c>
      <c r="CA17" s="43" t="e">
        <f t="shared" si="9"/>
        <v>#REF!</v>
      </c>
      <c r="CB17" s="43" t="e">
        <f t="shared" si="10"/>
        <v>#REF!</v>
      </c>
      <c r="CC17" s="43" t="e">
        <f t="shared" si="11"/>
        <v>#REF!</v>
      </c>
      <c r="CD17" s="43" t="e">
        <f t="shared" si="12"/>
        <v>#REF!</v>
      </c>
    </row>
    <row r="18" spans="1:82" ht="12.75">
      <c r="A18" s="18" t="s">
        <v>120</v>
      </c>
      <c r="B18" s="213"/>
      <c r="C18" s="210"/>
      <c r="D18" s="512">
        <f>IF(C18="","",(C18*100)/C$32)</f>
      </c>
      <c r="E18" s="786"/>
      <c r="F18" s="787"/>
      <c r="G18" s="787"/>
      <c r="H18" s="788"/>
      <c r="I18" s="788"/>
      <c r="J18" s="168">
        <f>ROUND(IF(I18="",0,C18*(100-I18)/100),-2)</f>
        <v>0</v>
      </c>
      <c r="BC18" s="56" t="s">
        <v>18</v>
      </c>
      <c r="BD18" s="42" t="e">
        <f>#REF!-#REF!</f>
        <v>#REF!</v>
      </c>
      <c r="BE18" s="42" t="e">
        <f>+BD18*0.03/2</f>
        <v>#REF!</v>
      </c>
      <c r="BF18" s="42">
        <v>0</v>
      </c>
      <c r="BG18" s="42" t="e">
        <f t="shared" si="0"/>
        <v>#REF!</v>
      </c>
      <c r="BH18" s="40"/>
      <c r="BI18" s="42" t="e">
        <f>#REF!-#REF!</f>
        <v>#REF!</v>
      </c>
      <c r="BJ18" s="42" t="e">
        <f t="shared" si="1"/>
        <v>#REF!</v>
      </c>
      <c r="BK18" s="42">
        <f t="shared" si="14"/>
        <v>0</v>
      </c>
      <c r="BL18" s="42" t="e">
        <f t="shared" si="2"/>
        <v>#REF!</v>
      </c>
      <c r="BM18" s="40"/>
      <c r="BN18" s="42" t="e">
        <f>#REF!-#REF!</f>
        <v>#REF!</v>
      </c>
      <c r="BO18" s="42" t="e">
        <f t="shared" si="3"/>
        <v>#REF!</v>
      </c>
      <c r="BP18" s="42">
        <f aca="true" t="shared" si="16" ref="BP18:BP29">IF(BN$10-4=4,0,BN$4/(BN$9))</f>
        <v>0</v>
      </c>
      <c r="BQ18" s="42" t="e">
        <f t="shared" si="4"/>
        <v>#REF!</v>
      </c>
      <c r="BR18" s="40"/>
      <c r="BS18" s="42" t="e">
        <f>#REF!-#REF!</f>
        <v>#REF!</v>
      </c>
      <c r="BT18" s="42" t="e">
        <f t="shared" si="5"/>
        <v>#REF!</v>
      </c>
      <c r="BU18" s="42">
        <f aca="true" t="shared" si="17" ref="BU18:BU29">IF(BS$10-4=4,0,BS$4/(BS$9))</f>
        <v>0</v>
      </c>
      <c r="BV18" s="42" t="e">
        <f t="shared" si="6"/>
        <v>#REF!</v>
      </c>
      <c r="BW18" s="42" t="e">
        <f>#REF!-#REF!</f>
        <v>#REF!</v>
      </c>
      <c r="BX18" s="42" t="e">
        <f t="shared" si="7"/>
        <v>#REF!</v>
      </c>
      <c r="BY18" s="42" t="e">
        <f t="shared" si="15"/>
        <v>#REF!</v>
      </c>
      <c r="BZ18" s="57">
        <f t="shared" si="8"/>
        <v>0</v>
      </c>
      <c r="CA18" s="43" t="e">
        <f t="shared" si="9"/>
        <v>#REF!</v>
      </c>
      <c r="CB18" s="43" t="e">
        <f t="shared" si="10"/>
        <v>#REF!</v>
      </c>
      <c r="CC18" s="43" t="e">
        <f t="shared" si="11"/>
        <v>#REF!</v>
      </c>
      <c r="CD18" s="43" t="e">
        <f t="shared" si="12"/>
        <v>#REF!</v>
      </c>
    </row>
    <row r="19" spans="1:82" ht="12.75">
      <c r="A19" s="18" t="s">
        <v>121</v>
      </c>
      <c r="B19" s="213"/>
      <c r="C19" s="210"/>
      <c r="D19" s="512">
        <f>IF(C19="","",(C19*100)/C$32)</f>
      </c>
      <c r="E19" s="786"/>
      <c r="F19" s="787"/>
      <c r="G19" s="787"/>
      <c r="H19" s="788"/>
      <c r="I19" s="788"/>
      <c r="J19" s="168">
        <f>ROUND(IF(I19="",0,C19*(100-I19)/100),-2)</f>
        <v>0</v>
      </c>
      <c r="BC19" s="56"/>
      <c r="BD19" s="42" t="e">
        <f t="shared" si="13"/>
        <v>#REF!</v>
      </c>
      <c r="BE19" s="42" t="e">
        <f>+BD19*0.04/2</f>
        <v>#REF!</v>
      </c>
      <c r="BF19" s="42">
        <v>0</v>
      </c>
      <c r="BG19" s="42" t="e">
        <f t="shared" si="0"/>
        <v>#REF!</v>
      </c>
      <c r="BH19" s="40"/>
      <c r="BI19" s="42" t="e">
        <f>BI18-BK18</f>
        <v>#REF!</v>
      </c>
      <c r="BJ19" s="42" t="e">
        <f t="shared" si="1"/>
        <v>#REF!</v>
      </c>
      <c r="BK19" s="42">
        <f t="shared" si="14"/>
        <v>0</v>
      </c>
      <c r="BL19" s="42" t="e">
        <f t="shared" si="2"/>
        <v>#REF!</v>
      </c>
      <c r="BM19" s="40"/>
      <c r="BN19" s="42" t="e">
        <f>BN18-BP18</f>
        <v>#REF!</v>
      </c>
      <c r="BO19" s="42" t="e">
        <f t="shared" si="3"/>
        <v>#REF!</v>
      </c>
      <c r="BP19" s="42">
        <f t="shared" si="16"/>
        <v>0</v>
      </c>
      <c r="BQ19" s="42" t="e">
        <f t="shared" si="4"/>
        <v>#REF!</v>
      </c>
      <c r="BR19" s="40"/>
      <c r="BS19" s="42" t="e">
        <f>BS18-BU18</f>
        <v>#REF!</v>
      </c>
      <c r="BT19" s="42" t="e">
        <f t="shared" si="5"/>
        <v>#REF!</v>
      </c>
      <c r="BU19" s="42">
        <f t="shared" si="17"/>
        <v>0</v>
      </c>
      <c r="BV19" s="42" t="e">
        <f t="shared" si="6"/>
        <v>#REF!</v>
      </c>
      <c r="BW19" s="42" t="e">
        <f>BW18-BY18</f>
        <v>#REF!</v>
      </c>
      <c r="BX19" s="42" t="e">
        <f t="shared" si="7"/>
        <v>#REF!</v>
      </c>
      <c r="BY19" s="42" t="e">
        <f t="shared" si="15"/>
        <v>#REF!</v>
      </c>
      <c r="BZ19" s="57">
        <f t="shared" si="8"/>
        <v>0</v>
      </c>
      <c r="CA19" s="43" t="e">
        <f t="shared" si="9"/>
        <v>#REF!</v>
      </c>
      <c r="CB19" s="43" t="e">
        <f t="shared" si="10"/>
        <v>#REF!</v>
      </c>
      <c r="CC19" s="43" t="e">
        <f t="shared" si="11"/>
        <v>#REF!</v>
      </c>
      <c r="CD19" s="43" t="e">
        <f t="shared" si="12"/>
        <v>#REF!</v>
      </c>
    </row>
    <row r="20" spans="1:82" ht="12.75">
      <c r="A20" s="1088" t="s">
        <v>508</v>
      </c>
      <c r="B20" s="1089"/>
      <c r="C20" s="210"/>
      <c r="D20" s="512">
        <f>IF(C20="","",(C20*100)/C$32)</f>
      </c>
      <c r="E20" s="749"/>
      <c r="F20" s="749"/>
      <c r="G20" s="749"/>
      <c r="H20" s="749"/>
      <c r="I20" s="787">
        <v>96.5</v>
      </c>
      <c r="J20" s="168">
        <f>ROUND(IF(I20="",0,C20*(100-I20)/100),-2)</f>
        <v>0</v>
      </c>
      <c r="BC20" s="56" t="s">
        <v>19</v>
      </c>
      <c r="BD20" s="42" t="e">
        <f t="shared" si="13"/>
        <v>#REF!</v>
      </c>
      <c r="BE20" s="42" t="e">
        <f>+BD20*0.04/2</f>
        <v>#REF!</v>
      </c>
      <c r="BF20" s="42">
        <v>0</v>
      </c>
      <c r="BG20" s="42" t="e">
        <f t="shared" si="0"/>
        <v>#REF!</v>
      </c>
      <c r="BH20" s="40"/>
      <c r="BI20" s="42" t="e">
        <f>BI19-BK19</f>
        <v>#REF!</v>
      </c>
      <c r="BJ20" s="42" t="e">
        <f t="shared" si="1"/>
        <v>#REF!</v>
      </c>
      <c r="BK20" s="42">
        <f t="shared" si="14"/>
        <v>0</v>
      </c>
      <c r="BL20" s="42" t="e">
        <f t="shared" si="2"/>
        <v>#REF!</v>
      </c>
      <c r="BM20" s="40"/>
      <c r="BN20" s="42" t="e">
        <f>BN19-BP19</f>
        <v>#REF!</v>
      </c>
      <c r="BO20" s="42" t="e">
        <f t="shared" si="3"/>
        <v>#REF!</v>
      </c>
      <c r="BP20" s="42">
        <f t="shared" si="16"/>
        <v>0</v>
      </c>
      <c r="BQ20" s="42" t="e">
        <f t="shared" si="4"/>
        <v>#REF!</v>
      </c>
      <c r="BR20" s="40"/>
      <c r="BS20" s="42" t="e">
        <f>BS19-BU19</f>
        <v>#REF!</v>
      </c>
      <c r="BT20" s="42" t="e">
        <f t="shared" si="5"/>
        <v>#REF!</v>
      </c>
      <c r="BU20" s="42">
        <f t="shared" si="17"/>
        <v>0</v>
      </c>
      <c r="BV20" s="42" t="e">
        <f t="shared" si="6"/>
        <v>#REF!</v>
      </c>
      <c r="BW20" s="42" t="e">
        <f>BW19-BY19</f>
        <v>#REF!</v>
      </c>
      <c r="BX20" s="42" t="e">
        <f t="shared" si="7"/>
        <v>#REF!</v>
      </c>
      <c r="BY20" s="42" t="e">
        <f t="shared" si="15"/>
        <v>#REF!</v>
      </c>
      <c r="BZ20" s="57">
        <f t="shared" si="8"/>
        <v>0</v>
      </c>
      <c r="CA20" s="43" t="e">
        <f t="shared" si="9"/>
        <v>#REF!</v>
      </c>
      <c r="CB20" s="43" t="e">
        <f t="shared" si="10"/>
        <v>#REF!</v>
      </c>
      <c r="CC20" s="43" t="e">
        <f t="shared" si="11"/>
        <v>#REF!</v>
      </c>
      <c r="CD20" s="43" t="e">
        <f t="shared" si="12"/>
        <v>#REF!</v>
      </c>
    </row>
    <row r="21" spans="1:82" ht="12.75">
      <c r="A21" s="1088" t="s">
        <v>154</v>
      </c>
      <c r="B21" s="1089"/>
      <c r="C21" s="210"/>
      <c r="D21" s="512">
        <f>IF(C21="","",(C21*100)/C$32)</f>
      </c>
      <c r="E21" s="786">
        <v>0.4</v>
      </c>
      <c r="F21" s="749"/>
      <c r="G21" s="749"/>
      <c r="H21" s="749"/>
      <c r="I21" s="724"/>
      <c r="J21" s="799">
        <f>ROUND(IF(I21="",0,C21*(100-I21)/100),-2)</f>
        <v>0</v>
      </c>
      <c r="BC21" s="56"/>
      <c r="BD21" s="42"/>
      <c r="BE21" s="42"/>
      <c r="BF21" s="42"/>
      <c r="BG21" s="42"/>
      <c r="BH21" s="40"/>
      <c r="BI21" s="42"/>
      <c r="BJ21" s="42"/>
      <c r="BK21" s="42"/>
      <c r="BL21" s="42"/>
      <c r="BM21" s="40"/>
      <c r="BN21" s="42"/>
      <c r="BO21" s="42"/>
      <c r="BP21" s="42"/>
      <c r="BQ21" s="42"/>
      <c r="BR21" s="40"/>
      <c r="BS21" s="42"/>
      <c r="BT21" s="42"/>
      <c r="BU21" s="42"/>
      <c r="BV21" s="42"/>
      <c r="BW21" s="42"/>
      <c r="BX21" s="42"/>
      <c r="BY21" s="42"/>
      <c r="BZ21" s="57"/>
      <c r="CA21" s="43"/>
      <c r="CB21" s="43"/>
      <c r="CC21" s="43"/>
      <c r="CD21" s="43"/>
    </row>
    <row r="22" spans="1:82" ht="12.75">
      <c r="A22" s="548" t="s">
        <v>284</v>
      </c>
      <c r="B22" s="203"/>
      <c r="C22" s="210"/>
      <c r="D22" s="512">
        <f>IF(C22="","",(C22*100)/C$32)</f>
      </c>
      <c r="E22" s="207"/>
      <c r="F22" s="214"/>
      <c r="G22" s="214"/>
      <c r="H22" s="505"/>
      <c r="I22" s="505"/>
      <c r="J22" s="813"/>
      <c r="BC22" s="56"/>
      <c r="BD22" s="42"/>
      <c r="BE22" s="42"/>
      <c r="BF22" s="42"/>
      <c r="BG22" s="42"/>
      <c r="BH22" s="40"/>
      <c r="BI22" s="42"/>
      <c r="BJ22" s="42"/>
      <c r="BK22" s="42"/>
      <c r="BL22" s="42"/>
      <c r="BM22" s="40"/>
      <c r="BN22" s="42"/>
      <c r="BO22" s="42"/>
      <c r="BP22" s="42"/>
      <c r="BQ22" s="42"/>
      <c r="BR22" s="40"/>
      <c r="BS22" s="42"/>
      <c r="BT22" s="42"/>
      <c r="BU22" s="42"/>
      <c r="BV22" s="42"/>
      <c r="BW22" s="42"/>
      <c r="BX22" s="42"/>
      <c r="BY22" s="42"/>
      <c r="BZ22" s="57"/>
      <c r="CA22" s="43"/>
      <c r="CB22" s="43"/>
      <c r="CC22" s="43"/>
      <c r="CD22" s="43"/>
    </row>
    <row r="23" spans="1:82" ht="38.25">
      <c r="A23" s="18"/>
      <c r="B23" s="17"/>
      <c r="C23" s="17"/>
      <c r="D23" s="507"/>
      <c r="E23" s="17"/>
      <c r="F23" s="527" t="s">
        <v>286</v>
      </c>
      <c r="G23" s="17"/>
      <c r="H23" s="527" t="s">
        <v>287</v>
      </c>
      <c r="I23" s="17"/>
      <c r="J23" s="814"/>
      <c r="K23" s="1078">
        <f>IF(Kapitalbedarf!$D$30-$C$32=0,"",IF($J$26&lt;1,"","Achtung: Kapitalbedarf wurde um Disagio erhöht; Finanzierung muß entsprechend erhöht werden."))</f>
      </c>
      <c r="L23" s="1078"/>
      <c r="BC23" s="56"/>
      <c r="BD23" s="42"/>
      <c r="BE23" s="42"/>
      <c r="BF23" s="42"/>
      <c r="BG23" s="42"/>
      <c r="BH23" s="40"/>
      <c r="BI23" s="42"/>
      <c r="BJ23" s="42"/>
      <c r="BK23" s="42"/>
      <c r="BL23" s="42"/>
      <c r="BM23" s="40"/>
      <c r="BN23" s="42"/>
      <c r="BO23" s="42"/>
      <c r="BP23" s="42"/>
      <c r="BQ23" s="42"/>
      <c r="BR23" s="40"/>
      <c r="BS23" s="42"/>
      <c r="BT23" s="42"/>
      <c r="BU23" s="42"/>
      <c r="BV23" s="42"/>
      <c r="BW23" s="42"/>
      <c r="BX23" s="42"/>
      <c r="BY23" s="42"/>
      <c r="BZ23" s="57"/>
      <c r="CA23" s="43"/>
      <c r="CB23" s="43"/>
      <c r="CC23" s="43"/>
      <c r="CD23" s="43"/>
    </row>
    <row r="24" spans="1:82" ht="12.75">
      <c r="A24" s="549" t="s">
        <v>123</v>
      </c>
      <c r="B24" s="212"/>
      <c r="C24" s="210"/>
      <c r="D24" s="512">
        <f>IF(C24="","",(C24*100)/C$32)</f>
      </c>
      <c r="E24" s="789"/>
      <c r="F24" s="790"/>
      <c r="G24" s="788"/>
      <c r="H24" s="512">
        <f>IF(F24=0,0,LOG10((E24+F24)/F24)/LOG10(1+E24))</f>
        <v>0</v>
      </c>
      <c r="I24" s="724"/>
      <c r="J24" s="812">
        <f>ROUND(IF(I24="",0,C24*(100-I24)/100),-2)</f>
        <v>0</v>
      </c>
      <c r="K24" s="1078"/>
      <c r="L24" s="1078"/>
      <c r="BC24" s="56" t="s">
        <v>20</v>
      </c>
      <c r="BD24" s="42" t="e">
        <f>#REF!-#REF!</f>
        <v>#REF!</v>
      </c>
      <c r="BE24" s="42" t="e">
        <f>+BD24*0.05/2</f>
        <v>#REF!</v>
      </c>
      <c r="BF24" s="42">
        <v>0</v>
      </c>
      <c r="BG24" s="42" t="e">
        <f t="shared" si="0"/>
        <v>#REF!</v>
      </c>
      <c r="BH24" s="40"/>
      <c r="BI24" s="42" t="e">
        <f>#REF!-#REF!</f>
        <v>#REF!</v>
      </c>
      <c r="BJ24" s="42" t="e">
        <f t="shared" si="1"/>
        <v>#REF!</v>
      </c>
      <c r="BK24" s="42">
        <f t="shared" si="14"/>
        <v>0</v>
      </c>
      <c r="BL24" s="42" t="e">
        <f t="shared" si="2"/>
        <v>#REF!</v>
      </c>
      <c r="BM24" s="40"/>
      <c r="BN24" s="42" t="e">
        <f>#REF!-#REF!</f>
        <v>#REF!</v>
      </c>
      <c r="BO24" s="42" t="e">
        <f t="shared" si="3"/>
        <v>#REF!</v>
      </c>
      <c r="BP24" s="42">
        <f t="shared" si="16"/>
        <v>0</v>
      </c>
      <c r="BQ24" s="42" t="e">
        <f t="shared" si="4"/>
        <v>#REF!</v>
      </c>
      <c r="BR24" s="40"/>
      <c r="BS24" s="42" t="e">
        <f>#REF!-#REF!</f>
        <v>#REF!</v>
      </c>
      <c r="BT24" s="42" t="e">
        <f t="shared" si="5"/>
        <v>#REF!</v>
      </c>
      <c r="BU24" s="42">
        <f t="shared" si="17"/>
        <v>0</v>
      </c>
      <c r="BV24" s="42" t="e">
        <f t="shared" si="6"/>
        <v>#REF!</v>
      </c>
      <c r="BW24" s="42" t="e">
        <f>#REF!-#REF!</f>
        <v>#REF!</v>
      </c>
      <c r="BX24" s="42" t="e">
        <f>(BW24*$CW$59/(100))/($CW$61)</f>
        <v>#REF!</v>
      </c>
      <c r="BY24" s="42" t="e">
        <f t="shared" si="15"/>
        <v>#REF!</v>
      </c>
      <c r="BZ24" s="57">
        <f>PMT(BW$59/100/2,20,-BW$58,0,0)</f>
        <v>0</v>
      </c>
      <c r="CA24" s="43" t="e">
        <f t="shared" si="9"/>
        <v>#REF!</v>
      </c>
      <c r="CB24" s="43" t="e">
        <f t="shared" si="10"/>
        <v>#REF!</v>
      </c>
      <c r="CC24" s="43" t="e">
        <f t="shared" si="11"/>
        <v>#REF!</v>
      </c>
      <c r="CD24" s="43" t="e">
        <f t="shared" si="12"/>
        <v>#REF!</v>
      </c>
    </row>
    <row r="25" spans="1:82" ht="13.5" thickBot="1">
      <c r="A25" s="29" t="s">
        <v>419</v>
      </c>
      <c r="B25" s="523"/>
      <c r="C25" s="524">
        <f>SUM(C18:C24)</f>
        <v>0</v>
      </c>
      <c r="D25" s="534">
        <f>IF(C25=0,"",(C25*100)/C$32)</f>
      </c>
      <c r="H25" s="506"/>
      <c r="I25" s="1090" t="s">
        <v>303</v>
      </c>
      <c r="J25" s="799"/>
      <c r="K25" s="1078"/>
      <c r="L25" s="1078"/>
      <c r="BC25" s="56"/>
      <c r="BD25" s="42"/>
      <c r="BE25" s="42"/>
      <c r="BF25" s="42"/>
      <c r="BG25" s="42"/>
      <c r="BH25" s="40"/>
      <c r="BI25" s="42"/>
      <c r="BJ25" s="42"/>
      <c r="BK25" s="42"/>
      <c r="BL25" s="42"/>
      <c r="BM25" s="40"/>
      <c r="BN25" s="42"/>
      <c r="BO25" s="42"/>
      <c r="BP25" s="42"/>
      <c r="BQ25" s="42"/>
      <c r="BR25" s="40"/>
      <c r="BS25" s="42"/>
      <c r="BT25" s="42"/>
      <c r="BU25" s="42"/>
      <c r="BV25" s="42"/>
      <c r="BW25" s="42"/>
      <c r="BX25" s="42"/>
      <c r="BY25" s="42"/>
      <c r="BZ25" s="57"/>
      <c r="CA25" s="43"/>
      <c r="CB25" s="43"/>
      <c r="CC25" s="43"/>
      <c r="CD25" s="43"/>
    </row>
    <row r="26" spans="1:82" ht="13.5" thickTop="1">
      <c r="A26" s="809"/>
      <c r="D26" s="808"/>
      <c r="E26" s="39"/>
      <c r="F26" s="39"/>
      <c r="I26" s="1091"/>
      <c r="J26" s="547">
        <f>SUM(J18:J22)+J24</f>
        <v>0</v>
      </c>
      <c r="K26" s="1078"/>
      <c r="L26" s="1078"/>
      <c r="BC26" s="56"/>
      <c r="BD26" s="42" t="e">
        <f>#REF!-#REF!</f>
        <v>#REF!</v>
      </c>
      <c r="BE26" s="42" t="e">
        <f aca="true" t="shared" si="18" ref="BE26:BE48">+BD26*$BD$5%/2</f>
        <v>#REF!</v>
      </c>
      <c r="BF26" s="42">
        <v>0</v>
      </c>
      <c r="BG26" s="42" t="e">
        <f t="shared" si="0"/>
        <v>#REF!</v>
      </c>
      <c r="BH26" s="40"/>
      <c r="BI26" s="42"/>
      <c r="BJ26" s="42"/>
      <c r="BK26" s="42"/>
      <c r="BL26" s="42"/>
      <c r="BM26" s="40"/>
      <c r="BN26" s="42" t="e">
        <f>#REF!-#REF!</f>
        <v>#REF!</v>
      </c>
      <c r="BO26" s="42" t="e">
        <f t="shared" si="3"/>
        <v>#REF!</v>
      </c>
      <c r="BP26" s="42">
        <f t="shared" si="16"/>
        <v>0</v>
      </c>
      <c r="BQ26" s="42" t="e">
        <f t="shared" si="4"/>
        <v>#REF!</v>
      </c>
      <c r="BR26" s="40"/>
      <c r="BS26" s="42" t="e">
        <f>#REF!-#REF!</f>
        <v>#REF!</v>
      </c>
      <c r="BT26" s="42" t="e">
        <f t="shared" si="5"/>
        <v>#REF!</v>
      </c>
      <c r="BU26" s="42">
        <f t="shared" si="17"/>
        <v>0</v>
      </c>
      <c r="BV26" s="42" t="e">
        <f t="shared" si="6"/>
        <v>#REF!</v>
      </c>
      <c r="BW26" s="42" t="e">
        <f>#REF!-#REF!</f>
        <v>#REF!</v>
      </c>
      <c r="BX26" s="42" t="e">
        <f>(BW26*$CW$59/(100))/($CW$61)</f>
        <v>#REF!</v>
      </c>
      <c r="BY26" s="42" t="e">
        <f t="shared" si="15"/>
        <v>#REF!</v>
      </c>
      <c r="BZ26" s="57">
        <f>PMT(BW$59/100/2,20,-BW$58,0,0)</f>
        <v>0</v>
      </c>
      <c r="CA26" s="43" t="e">
        <f t="shared" si="9"/>
        <v>#REF!</v>
      </c>
      <c r="CB26" s="43" t="e">
        <f t="shared" si="10"/>
        <v>#REF!</v>
      </c>
      <c r="CC26" s="43" t="e">
        <f t="shared" si="11"/>
        <v>#REF!</v>
      </c>
      <c r="CD26" s="43" t="e">
        <f t="shared" si="12"/>
        <v>#REF!</v>
      </c>
    </row>
    <row r="27" spans="1:82" ht="12.75">
      <c r="A27" s="801" t="s">
        <v>299</v>
      </c>
      <c r="B27" s="17"/>
      <c r="C27" s="17"/>
      <c r="D27" s="17"/>
      <c r="E27" s="23" t="s">
        <v>105</v>
      </c>
      <c r="K27" s="1078"/>
      <c r="L27" s="1078"/>
      <c r="BC27" s="56" t="s">
        <v>21</v>
      </c>
      <c r="BD27" s="42" t="e">
        <f t="shared" si="13"/>
        <v>#REF!</v>
      </c>
      <c r="BE27" s="42" t="e">
        <f t="shared" si="18"/>
        <v>#REF!</v>
      </c>
      <c r="BF27" s="42">
        <v>0</v>
      </c>
      <c r="BG27" s="42" t="e">
        <f t="shared" si="0"/>
        <v>#REF!</v>
      </c>
      <c r="BH27" s="40"/>
      <c r="BI27" s="42"/>
      <c r="BJ27" s="42"/>
      <c r="BK27" s="42"/>
      <c r="BL27" s="42"/>
      <c r="BM27" s="40"/>
      <c r="BN27" s="42" t="e">
        <f>BN26-BP26</f>
        <v>#REF!</v>
      </c>
      <c r="BO27" s="42" t="e">
        <f t="shared" si="3"/>
        <v>#REF!</v>
      </c>
      <c r="BP27" s="42">
        <f t="shared" si="16"/>
        <v>0</v>
      </c>
      <c r="BQ27" s="42" t="e">
        <f t="shared" si="4"/>
        <v>#REF!</v>
      </c>
      <c r="BR27" s="40"/>
      <c r="BS27" s="42" t="e">
        <f>BS26-BU26</f>
        <v>#REF!</v>
      </c>
      <c r="BT27" s="42" t="e">
        <f t="shared" si="5"/>
        <v>#REF!</v>
      </c>
      <c r="BU27" s="42">
        <f t="shared" si="17"/>
        <v>0</v>
      </c>
      <c r="BV27" s="42" t="e">
        <f t="shared" si="6"/>
        <v>#REF!</v>
      </c>
      <c r="BW27" s="42" t="e">
        <f>BW26-BY26</f>
        <v>#REF!</v>
      </c>
      <c r="BX27" s="42" t="e">
        <f>(BW27*$CW$59/(100))/($CW$61)</f>
        <v>#REF!</v>
      </c>
      <c r="BY27" s="42" t="e">
        <f t="shared" si="15"/>
        <v>#REF!</v>
      </c>
      <c r="BZ27" s="57">
        <f>PMT(BW$59/100/2,20,-BW$58,0,0)</f>
        <v>0</v>
      </c>
      <c r="CA27" s="43" t="e">
        <f t="shared" si="9"/>
        <v>#REF!</v>
      </c>
      <c r="CB27" s="43" t="e">
        <f t="shared" si="10"/>
        <v>#REF!</v>
      </c>
      <c r="CC27" s="43" t="e">
        <f t="shared" si="11"/>
        <v>#REF!</v>
      </c>
      <c r="CD27" s="43" t="e">
        <f t="shared" si="12"/>
        <v>#REF!</v>
      </c>
    </row>
    <row r="28" spans="1:82" ht="12.75">
      <c r="A28" s="18" t="s">
        <v>426</v>
      </c>
      <c r="B28" s="17"/>
      <c r="C28" s="210"/>
      <c r="D28" s="512">
        <f>IF(C28="","",(C28*100)/C$32)</f>
      </c>
      <c r="E28" s="312"/>
      <c r="K28" s="748"/>
      <c r="L28" s="748"/>
      <c r="BC28" s="56"/>
      <c r="BD28" s="42"/>
      <c r="BE28" s="42"/>
      <c r="BF28" s="42"/>
      <c r="BG28" s="42"/>
      <c r="BH28" s="40"/>
      <c r="BI28" s="42"/>
      <c r="BJ28" s="42"/>
      <c r="BK28" s="42"/>
      <c r="BL28" s="42"/>
      <c r="BM28" s="40"/>
      <c r="BN28" s="42"/>
      <c r="BO28" s="42"/>
      <c r="BP28" s="42"/>
      <c r="BQ28" s="42"/>
      <c r="BR28" s="40"/>
      <c r="BS28" s="42"/>
      <c r="BT28" s="42"/>
      <c r="BU28" s="42"/>
      <c r="BV28" s="42"/>
      <c r="BW28" s="42"/>
      <c r="BX28" s="42"/>
      <c r="BY28" s="42"/>
      <c r="BZ28" s="57"/>
      <c r="CA28" s="43"/>
      <c r="CB28" s="43"/>
      <c r="CC28" s="43"/>
      <c r="CD28" s="43"/>
    </row>
    <row r="29" spans="1:82" ht="12.75" customHeight="1">
      <c r="A29" s="25" t="s">
        <v>427</v>
      </c>
      <c r="B29" s="26"/>
      <c r="C29" s="210"/>
      <c r="D29" s="512">
        <f>IF(C29="","",(C29*100)/C$32)</f>
      </c>
      <c r="E29" s="312"/>
      <c r="BC29" s="56"/>
      <c r="BD29" s="42" t="e">
        <f>#REF!-#REF!</f>
        <v>#REF!</v>
      </c>
      <c r="BE29" s="42" t="e">
        <f t="shared" si="18"/>
        <v>#REF!</v>
      </c>
      <c r="BF29" s="42">
        <v>0</v>
      </c>
      <c r="BG29" s="42" t="e">
        <f t="shared" si="0"/>
        <v>#REF!</v>
      </c>
      <c r="BH29" s="40"/>
      <c r="BI29" s="42"/>
      <c r="BJ29" s="42"/>
      <c r="BK29" s="42"/>
      <c r="BL29" s="42"/>
      <c r="BM29" s="40"/>
      <c r="BN29" s="42" t="e">
        <f>#REF!-#REF!</f>
        <v>#REF!</v>
      </c>
      <c r="BO29" s="42" t="e">
        <f t="shared" si="3"/>
        <v>#REF!</v>
      </c>
      <c r="BP29" s="42">
        <f t="shared" si="16"/>
        <v>0</v>
      </c>
      <c r="BQ29" s="42" t="e">
        <f t="shared" si="4"/>
        <v>#REF!</v>
      </c>
      <c r="BR29" s="40"/>
      <c r="BS29" s="42" t="e">
        <f>#REF!-#REF!</f>
        <v>#REF!</v>
      </c>
      <c r="BT29" s="42" t="e">
        <f t="shared" si="5"/>
        <v>#REF!</v>
      </c>
      <c r="BU29" s="42">
        <f t="shared" si="17"/>
        <v>0</v>
      </c>
      <c r="BV29" s="42" t="e">
        <f t="shared" si="6"/>
        <v>#REF!</v>
      </c>
      <c r="BW29" s="42" t="e">
        <f>#REF!-#REF!</f>
        <v>#REF!</v>
      </c>
      <c r="BX29" s="42" t="e">
        <f>(BW29*$CW$59/(100))/($CW$61)</f>
        <v>#REF!</v>
      </c>
      <c r="BY29" s="42" t="e">
        <f t="shared" si="15"/>
        <v>#REF!</v>
      </c>
      <c r="BZ29" s="57">
        <f>PMT(BW$59/100/2,20,-BW$58,0,0)</f>
        <v>0</v>
      </c>
      <c r="CA29" s="43" t="e">
        <f t="shared" si="9"/>
        <v>#REF!</v>
      </c>
      <c r="CB29" s="43" t="e">
        <f t="shared" si="10"/>
        <v>#REF!</v>
      </c>
      <c r="CC29" s="43" t="e">
        <f t="shared" si="11"/>
        <v>#REF!</v>
      </c>
      <c r="CD29" s="43" t="e">
        <f t="shared" si="12"/>
        <v>#REF!</v>
      </c>
    </row>
    <row r="30" spans="1:82" ht="13.5" thickBot="1">
      <c r="A30" s="69" t="s">
        <v>418</v>
      </c>
      <c r="B30" s="70"/>
      <c r="C30" s="30">
        <f>C28+C29</f>
        <v>0</v>
      </c>
      <c r="D30" s="535">
        <f>IF(C30=0,"",(C30*100)/C$32)</f>
      </c>
      <c r="BC30" s="56"/>
      <c r="BD30" s="42" t="e">
        <f>#REF!-#REF!</f>
        <v>#REF!</v>
      </c>
      <c r="BE30" s="42" t="e">
        <f t="shared" si="18"/>
        <v>#REF!</v>
      </c>
      <c r="BF30" s="42" t="e">
        <f aca="true" t="shared" si="19" ref="BF30:BF48">BD$4/20</f>
        <v>#REF!</v>
      </c>
      <c r="BG30" s="42" t="e">
        <f t="shared" si="0"/>
        <v>#REF!</v>
      </c>
      <c r="BH30" s="40"/>
      <c r="BI30" s="42"/>
      <c r="BJ30" s="42"/>
      <c r="BK30" s="42"/>
      <c r="BL30" s="42"/>
      <c r="BM30" s="40"/>
      <c r="BN30" s="42"/>
      <c r="BO30" s="42"/>
      <c r="BP30" s="42"/>
      <c r="BQ30" s="42"/>
      <c r="BR30" s="40"/>
      <c r="BS30" s="42"/>
      <c r="BT30" s="42"/>
      <c r="BU30" s="42"/>
      <c r="BV30" s="42"/>
      <c r="BW30" s="42"/>
      <c r="BX30" s="42"/>
      <c r="BY30" s="42"/>
      <c r="BZ30" s="40"/>
      <c r="CA30" s="43" t="e">
        <f t="shared" si="9"/>
        <v>#REF!</v>
      </c>
      <c r="CB30" s="43" t="e">
        <f t="shared" si="10"/>
        <v>#REF!</v>
      </c>
      <c r="CC30" s="43" t="e">
        <f t="shared" si="11"/>
        <v>#REF!</v>
      </c>
      <c r="CD30" s="43" t="e">
        <f t="shared" si="12"/>
        <v>#REF!</v>
      </c>
    </row>
    <row r="31" spans="1:82" ht="15.75" thickTop="1">
      <c r="A31" s="810"/>
      <c r="B31" s="802"/>
      <c r="C31" s="807"/>
      <c r="D31" s="811"/>
      <c r="E31" s="17"/>
      <c r="BC31" s="56"/>
      <c r="BD31" s="42"/>
      <c r="BE31" s="42"/>
      <c r="BF31" s="42"/>
      <c r="BG31" s="42"/>
      <c r="BH31" s="40"/>
      <c r="BI31" s="42"/>
      <c r="BJ31" s="42"/>
      <c r="BK31" s="42"/>
      <c r="BL31" s="42"/>
      <c r="BM31" s="40"/>
      <c r="BN31" s="42"/>
      <c r="BO31" s="42"/>
      <c r="BP31" s="42"/>
      <c r="BQ31" s="42"/>
      <c r="BR31" s="40"/>
      <c r="BS31" s="42"/>
      <c r="BT31" s="42"/>
      <c r="BU31" s="42"/>
      <c r="BV31" s="42"/>
      <c r="BW31" s="42"/>
      <c r="BX31" s="42"/>
      <c r="BY31" s="42"/>
      <c r="BZ31" s="40"/>
      <c r="CA31" s="43"/>
      <c r="CB31" s="43"/>
      <c r="CC31" s="43"/>
      <c r="CD31" s="43"/>
    </row>
    <row r="32" spans="1:82" ht="15">
      <c r="A32" s="803" t="s">
        <v>300</v>
      </c>
      <c r="B32" s="804"/>
      <c r="C32" s="805">
        <f>C14+C25+C30</f>
        <v>0</v>
      </c>
      <c r="D32" s="806">
        <f>IF(C32=0,"",(C32*100)/C$32)</f>
      </c>
      <c r="BC32" s="56" t="s">
        <v>22</v>
      </c>
      <c r="BD32" s="42" t="e">
        <f>BD30-BF30</f>
        <v>#REF!</v>
      </c>
      <c r="BE32" s="42" t="e">
        <f t="shared" si="18"/>
        <v>#REF!</v>
      </c>
      <c r="BF32" s="42" t="e">
        <f t="shared" si="19"/>
        <v>#REF!</v>
      </c>
      <c r="BG32" s="42" t="e">
        <f t="shared" si="0"/>
        <v>#REF!</v>
      </c>
      <c r="BH32" s="40"/>
      <c r="BI32" s="42"/>
      <c r="BJ32" s="42"/>
      <c r="BK32" s="42"/>
      <c r="BL32" s="42"/>
      <c r="BM32" s="40"/>
      <c r="BN32" s="42"/>
      <c r="BO32" s="42"/>
      <c r="BP32" s="42"/>
      <c r="BQ32" s="42"/>
      <c r="BR32" s="40"/>
      <c r="BS32" s="42"/>
      <c r="BT32" s="42"/>
      <c r="BU32" s="42"/>
      <c r="BV32" s="42"/>
      <c r="BW32" s="42"/>
      <c r="BX32" s="42"/>
      <c r="BY32" s="42"/>
      <c r="BZ32" s="40"/>
      <c r="CA32" s="43" t="e">
        <f t="shared" si="9"/>
        <v>#REF!</v>
      </c>
      <c r="CB32" s="43" t="e">
        <f t="shared" si="10"/>
        <v>#REF!</v>
      </c>
      <c r="CC32" s="43" t="e">
        <f t="shared" si="11"/>
        <v>#REF!</v>
      </c>
      <c r="CD32" s="43" t="e">
        <f t="shared" si="12"/>
        <v>#REF!</v>
      </c>
    </row>
    <row r="33" spans="1:82" ht="15">
      <c r="A33" s="545">
        <f>IF(C6-C32=0,"",IF(C6&gt;C32,CONCATENATE("Hinweis: Gesamtfinanzierung um ",TEXT(C34,"???.???")," EUR niedriger als Kapitalbedarf."),CONCATENATE("Hinweis: Gesamtfinanzierung um ",TEXT(C34*(-1),"???.???"),"  EUR höher als Kapitalbedarf.")))</f>
      </c>
      <c r="B33" s="36"/>
      <c r="C33" s="72"/>
      <c r="E33" s="39"/>
      <c r="F33" s="39"/>
      <c r="G33" s="39"/>
      <c r="BC33" s="56"/>
      <c r="BD33" s="42" t="e">
        <f t="shared" si="13"/>
        <v>#REF!</v>
      </c>
      <c r="BE33" s="42" t="e">
        <f t="shared" si="18"/>
        <v>#REF!</v>
      </c>
      <c r="BF33" s="42" t="e">
        <f t="shared" si="19"/>
        <v>#REF!</v>
      </c>
      <c r="BG33" s="42" t="e">
        <f t="shared" si="0"/>
        <v>#REF!</v>
      </c>
      <c r="BH33" s="40"/>
      <c r="BI33" s="42"/>
      <c r="BJ33" s="42"/>
      <c r="BK33" s="42"/>
      <c r="BL33" s="42"/>
      <c r="BM33" s="40"/>
      <c r="BN33" s="42"/>
      <c r="BO33" s="42"/>
      <c r="BP33" s="42"/>
      <c r="BQ33" s="42"/>
      <c r="BR33" s="40"/>
      <c r="BS33" s="42"/>
      <c r="BT33" s="42"/>
      <c r="BU33" s="42"/>
      <c r="BV33" s="42"/>
      <c r="BW33" s="42"/>
      <c r="BX33" s="42"/>
      <c r="BY33" s="42"/>
      <c r="BZ33" s="40"/>
      <c r="CA33" s="43" t="e">
        <f t="shared" si="9"/>
        <v>#REF!</v>
      </c>
      <c r="CB33" s="43" t="e">
        <f t="shared" si="10"/>
        <v>#REF!</v>
      </c>
      <c r="CC33" s="43" t="e">
        <f t="shared" si="11"/>
        <v>#REF!</v>
      </c>
      <c r="CD33" s="43" t="e">
        <f t="shared" si="12"/>
        <v>#REF!</v>
      </c>
    </row>
    <row r="34" spans="1:82" ht="15">
      <c r="A34" s="545"/>
      <c r="B34" s="36"/>
      <c r="C34" s="546">
        <f>C6-C32</f>
        <v>0</v>
      </c>
      <c r="BC34" s="56" t="s">
        <v>23</v>
      </c>
      <c r="BD34" s="42" t="e">
        <f t="shared" si="13"/>
        <v>#REF!</v>
      </c>
      <c r="BE34" s="42" t="e">
        <f t="shared" si="18"/>
        <v>#REF!</v>
      </c>
      <c r="BF34" s="42" t="e">
        <f t="shared" si="19"/>
        <v>#REF!</v>
      </c>
      <c r="BG34" s="42" t="e">
        <f t="shared" si="0"/>
        <v>#REF!</v>
      </c>
      <c r="BH34" s="40"/>
      <c r="BI34" s="42"/>
      <c r="BJ34" s="42"/>
      <c r="BK34" s="42"/>
      <c r="BL34" s="42"/>
      <c r="BM34" s="40"/>
      <c r="BN34" s="42"/>
      <c r="BO34" s="42"/>
      <c r="BP34" s="42"/>
      <c r="BQ34" s="42"/>
      <c r="BR34" s="40"/>
      <c r="BS34" s="42"/>
      <c r="BT34" s="42"/>
      <c r="BU34" s="42"/>
      <c r="BV34" s="42"/>
      <c r="BW34" s="42"/>
      <c r="BX34" s="42"/>
      <c r="BY34" s="42"/>
      <c r="BZ34" s="40"/>
      <c r="CA34" s="43" t="e">
        <f t="shared" si="9"/>
        <v>#REF!</v>
      </c>
      <c r="CB34" s="43" t="e">
        <f t="shared" si="10"/>
        <v>#REF!</v>
      </c>
      <c r="CC34" s="43" t="e">
        <f t="shared" si="11"/>
        <v>#REF!</v>
      </c>
      <c r="CD34" s="43" t="e">
        <f t="shared" si="12"/>
        <v>#REF!</v>
      </c>
    </row>
    <row r="35" spans="1:82" ht="12.75">
      <c r="A35" s="36"/>
      <c r="C35" s="37"/>
      <c r="D35" s="38"/>
      <c r="E35" s="39"/>
      <c r="BC35" s="56"/>
      <c r="BD35" s="42" t="e">
        <f t="shared" si="13"/>
        <v>#REF!</v>
      </c>
      <c r="BE35" s="42" t="e">
        <f t="shared" si="18"/>
        <v>#REF!</v>
      </c>
      <c r="BF35" s="42" t="e">
        <f t="shared" si="19"/>
        <v>#REF!</v>
      </c>
      <c r="BG35" s="42" t="e">
        <f t="shared" si="0"/>
        <v>#REF!</v>
      </c>
      <c r="BH35" s="40"/>
      <c r="BI35" s="42"/>
      <c r="BJ35" s="42"/>
      <c r="BK35" s="42"/>
      <c r="BL35" s="42"/>
      <c r="BM35" s="40"/>
      <c r="BN35" s="42"/>
      <c r="BO35" s="42"/>
      <c r="BP35" s="42"/>
      <c r="BQ35" s="42"/>
      <c r="BR35" s="40"/>
      <c r="BS35" s="42"/>
      <c r="BT35" s="42"/>
      <c r="BU35" s="42"/>
      <c r="BV35" s="42"/>
      <c r="BW35" s="42"/>
      <c r="BX35" s="42"/>
      <c r="BY35" s="42"/>
      <c r="BZ35" s="40"/>
      <c r="CA35" s="43" t="e">
        <f t="shared" si="9"/>
        <v>#REF!</v>
      </c>
      <c r="CB35" s="43" t="e">
        <f t="shared" si="10"/>
        <v>#REF!</v>
      </c>
      <c r="CC35" s="43" t="e">
        <f t="shared" si="11"/>
        <v>#REF!</v>
      </c>
      <c r="CD35" s="43" t="e">
        <f t="shared" si="12"/>
        <v>#REF!</v>
      </c>
    </row>
    <row r="36" spans="1:82" ht="12.75">
      <c r="A36" s="36"/>
      <c r="BC36" s="56" t="s">
        <v>24</v>
      </c>
      <c r="BD36" s="42" t="e">
        <f t="shared" si="13"/>
        <v>#REF!</v>
      </c>
      <c r="BE36" s="42" t="e">
        <f t="shared" si="18"/>
        <v>#REF!</v>
      </c>
      <c r="BF36" s="42" t="e">
        <f t="shared" si="19"/>
        <v>#REF!</v>
      </c>
      <c r="BG36" s="42" t="e">
        <f t="shared" si="0"/>
        <v>#REF!</v>
      </c>
      <c r="BH36" s="40"/>
      <c r="BI36" s="42"/>
      <c r="BJ36" s="42"/>
      <c r="BK36" s="42"/>
      <c r="BL36" s="42"/>
      <c r="BM36" s="40"/>
      <c r="BN36" s="42"/>
      <c r="BO36" s="42"/>
      <c r="BP36" s="42"/>
      <c r="BQ36" s="42"/>
      <c r="BR36" s="40"/>
      <c r="BS36" s="42"/>
      <c r="BT36" s="42"/>
      <c r="BU36" s="42"/>
      <c r="BV36" s="42"/>
      <c r="BW36" s="42"/>
      <c r="BX36" s="42"/>
      <c r="BY36" s="42"/>
      <c r="BZ36" s="40"/>
      <c r="CA36" s="43" t="e">
        <f t="shared" si="9"/>
        <v>#REF!</v>
      </c>
      <c r="CB36" s="43" t="e">
        <f t="shared" si="10"/>
        <v>#REF!</v>
      </c>
      <c r="CC36" s="43" t="e">
        <f t="shared" si="11"/>
        <v>#REF!</v>
      </c>
      <c r="CD36" s="43" t="e">
        <f t="shared" si="12"/>
        <v>#REF!</v>
      </c>
    </row>
    <row r="37" spans="55:82" ht="12.75">
      <c r="BC37" s="56"/>
      <c r="BD37" s="42" t="e">
        <f t="shared" si="13"/>
        <v>#REF!</v>
      </c>
      <c r="BE37" s="42" t="e">
        <f t="shared" si="18"/>
        <v>#REF!</v>
      </c>
      <c r="BF37" s="42" t="e">
        <f t="shared" si="19"/>
        <v>#REF!</v>
      </c>
      <c r="BG37" s="42" t="e">
        <f t="shared" si="0"/>
        <v>#REF!</v>
      </c>
      <c r="BH37" s="40"/>
      <c r="BI37" s="42"/>
      <c r="BJ37" s="42"/>
      <c r="BK37" s="42"/>
      <c r="BL37" s="42"/>
      <c r="BM37" s="40"/>
      <c r="BN37" s="42"/>
      <c r="BO37" s="42"/>
      <c r="BP37" s="42"/>
      <c r="BQ37" s="42"/>
      <c r="BR37" s="40"/>
      <c r="BS37" s="42"/>
      <c r="BT37" s="42"/>
      <c r="BU37" s="42"/>
      <c r="BV37" s="42"/>
      <c r="BW37" s="42"/>
      <c r="BX37" s="42"/>
      <c r="BY37" s="42"/>
      <c r="BZ37" s="40"/>
      <c r="CA37" s="43" t="e">
        <f t="shared" si="9"/>
        <v>#REF!</v>
      </c>
      <c r="CB37" s="43" t="e">
        <f t="shared" si="10"/>
        <v>#REF!</v>
      </c>
      <c r="CC37" s="43" t="e">
        <f t="shared" si="11"/>
        <v>#REF!</v>
      </c>
      <c r="CD37" s="43" t="e">
        <f t="shared" si="12"/>
        <v>#REF!</v>
      </c>
    </row>
    <row r="38" spans="55:82" ht="12.75">
      <c r="BC38" s="56" t="s">
        <v>25</v>
      </c>
      <c r="BD38" s="42" t="e">
        <f t="shared" si="13"/>
        <v>#REF!</v>
      </c>
      <c r="BE38" s="42" t="e">
        <f t="shared" si="18"/>
        <v>#REF!</v>
      </c>
      <c r="BF38" s="42" t="e">
        <f t="shared" si="19"/>
        <v>#REF!</v>
      </c>
      <c r="BG38" s="42" t="e">
        <f t="shared" si="0"/>
        <v>#REF!</v>
      </c>
      <c r="BH38" s="40"/>
      <c r="BI38" s="42"/>
      <c r="BJ38" s="42"/>
      <c r="BK38" s="42"/>
      <c r="BL38" s="42"/>
      <c r="BM38" s="40"/>
      <c r="BN38" s="42"/>
      <c r="BO38" s="42"/>
      <c r="BP38" s="42"/>
      <c r="BQ38" s="42"/>
      <c r="BR38" s="40"/>
      <c r="BS38" s="42"/>
      <c r="BT38" s="42"/>
      <c r="BU38" s="42"/>
      <c r="BV38" s="42"/>
      <c r="BW38" s="42"/>
      <c r="BX38" s="42"/>
      <c r="BY38" s="42"/>
      <c r="BZ38" s="40"/>
      <c r="CA38" s="43" t="e">
        <f t="shared" si="9"/>
        <v>#REF!</v>
      </c>
      <c r="CB38" s="43" t="e">
        <f t="shared" si="10"/>
        <v>#REF!</v>
      </c>
      <c r="CC38" s="43" t="e">
        <f t="shared" si="11"/>
        <v>#REF!</v>
      </c>
      <c r="CD38" s="43" t="e">
        <f t="shared" si="12"/>
        <v>#REF!</v>
      </c>
    </row>
    <row r="39" spans="55:82" ht="12.75">
      <c r="BC39" s="56"/>
      <c r="BD39" s="42" t="e">
        <f t="shared" si="13"/>
        <v>#REF!</v>
      </c>
      <c r="BE39" s="42" t="e">
        <f t="shared" si="18"/>
        <v>#REF!</v>
      </c>
      <c r="BF39" s="42" t="e">
        <f t="shared" si="19"/>
        <v>#REF!</v>
      </c>
      <c r="BG39" s="42" t="e">
        <f t="shared" si="0"/>
        <v>#REF!</v>
      </c>
      <c r="BH39" s="40"/>
      <c r="BI39" s="42"/>
      <c r="BJ39" s="42"/>
      <c r="BK39" s="42"/>
      <c r="BL39" s="42"/>
      <c r="BM39" s="40"/>
      <c r="BN39" s="42"/>
      <c r="BO39" s="42"/>
      <c r="BP39" s="42"/>
      <c r="BQ39" s="42"/>
      <c r="BR39" s="40"/>
      <c r="BS39" s="42"/>
      <c r="BT39" s="42"/>
      <c r="BU39" s="42"/>
      <c r="BV39" s="42"/>
      <c r="BW39" s="40"/>
      <c r="BX39" s="40"/>
      <c r="BY39" s="40"/>
      <c r="BZ39" s="40"/>
      <c r="CA39" s="43" t="e">
        <f t="shared" si="9"/>
        <v>#REF!</v>
      </c>
      <c r="CB39" s="43" t="e">
        <f t="shared" si="10"/>
        <v>#REF!</v>
      </c>
      <c r="CC39" s="43" t="e">
        <f t="shared" si="11"/>
        <v>#REF!</v>
      </c>
      <c r="CD39" s="43" t="e">
        <f t="shared" si="12"/>
        <v>#REF!</v>
      </c>
    </row>
    <row r="40" spans="55:82" ht="12.75">
      <c r="BC40" s="56" t="s">
        <v>26</v>
      </c>
      <c r="BD40" s="42" t="e">
        <f t="shared" si="13"/>
        <v>#REF!</v>
      </c>
      <c r="BE40" s="42" t="e">
        <f t="shared" si="18"/>
        <v>#REF!</v>
      </c>
      <c r="BF40" s="42" t="e">
        <f t="shared" si="19"/>
        <v>#REF!</v>
      </c>
      <c r="BG40" s="42" t="e">
        <f t="shared" si="0"/>
        <v>#REF!</v>
      </c>
      <c r="BH40" s="40"/>
      <c r="BI40" s="42"/>
      <c r="BJ40" s="42"/>
      <c r="BK40" s="42"/>
      <c r="BL40" s="42"/>
      <c r="BM40" s="40"/>
      <c r="BN40" s="42"/>
      <c r="BO40" s="42"/>
      <c r="BP40" s="42"/>
      <c r="BQ40" s="42"/>
      <c r="BR40" s="40"/>
      <c r="BS40" s="42"/>
      <c r="BT40" s="42"/>
      <c r="BU40" s="42"/>
      <c r="BV40" s="42"/>
      <c r="BW40" s="40"/>
      <c r="BX40" s="40"/>
      <c r="BY40" s="40"/>
      <c r="BZ40" s="40"/>
      <c r="CA40" s="43" t="e">
        <f t="shared" si="9"/>
        <v>#REF!</v>
      </c>
      <c r="CB40" s="43" t="e">
        <f t="shared" si="10"/>
        <v>#REF!</v>
      </c>
      <c r="CC40" s="43" t="e">
        <f t="shared" si="11"/>
        <v>#REF!</v>
      </c>
      <c r="CD40" s="43" t="e">
        <f t="shared" si="12"/>
        <v>#REF!</v>
      </c>
    </row>
    <row r="41" spans="55:82" ht="12.75">
      <c r="BC41" s="56"/>
      <c r="BD41" s="42" t="e">
        <f t="shared" si="13"/>
        <v>#REF!</v>
      </c>
      <c r="BE41" s="42" t="e">
        <f t="shared" si="18"/>
        <v>#REF!</v>
      </c>
      <c r="BF41" s="42" t="e">
        <f t="shared" si="19"/>
        <v>#REF!</v>
      </c>
      <c r="BG41" s="42" t="e">
        <f t="shared" si="0"/>
        <v>#REF!</v>
      </c>
      <c r="BH41" s="40"/>
      <c r="BI41" s="42"/>
      <c r="BJ41" s="42"/>
      <c r="BK41" s="42"/>
      <c r="BL41" s="42"/>
      <c r="BM41" s="40"/>
      <c r="BN41" s="42"/>
      <c r="BO41" s="42"/>
      <c r="BP41" s="42"/>
      <c r="BQ41" s="42"/>
      <c r="BR41" s="40"/>
      <c r="BS41" s="42"/>
      <c r="BT41" s="42"/>
      <c r="BU41" s="42"/>
      <c r="BV41" s="42"/>
      <c r="BW41" s="40"/>
      <c r="BX41" s="40"/>
      <c r="BY41" s="40"/>
      <c r="BZ41" s="40"/>
      <c r="CA41" s="43" t="e">
        <f t="shared" si="9"/>
        <v>#REF!</v>
      </c>
      <c r="CB41" s="43" t="e">
        <f t="shared" si="10"/>
        <v>#REF!</v>
      </c>
      <c r="CC41" s="43" t="e">
        <f t="shared" si="11"/>
        <v>#REF!</v>
      </c>
      <c r="CD41" s="43" t="e">
        <f t="shared" si="12"/>
        <v>#REF!</v>
      </c>
    </row>
    <row r="42" spans="55:82" ht="12.75">
      <c r="BC42" s="56" t="s">
        <v>27</v>
      </c>
      <c r="BD42" s="42" t="e">
        <f t="shared" si="13"/>
        <v>#REF!</v>
      </c>
      <c r="BE42" s="42" t="e">
        <f t="shared" si="18"/>
        <v>#REF!</v>
      </c>
      <c r="BF42" s="42" t="e">
        <f t="shared" si="19"/>
        <v>#REF!</v>
      </c>
      <c r="BG42" s="42" t="e">
        <f t="shared" si="0"/>
        <v>#REF!</v>
      </c>
      <c r="BH42" s="40"/>
      <c r="BI42" s="42"/>
      <c r="BJ42" s="42"/>
      <c r="BK42" s="42"/>
      <c r="BL42" s="42"/>
      <c r="BM42" s="40"/>
      <c r="BN42" s="42"/>
      <c r="BO42" s="42"/>
      <c r="BP42" s="42"/>
      <c r="BQ42" s="42"/>
      <c r="BR42" s="40"/>
      <c r="BS42" s="42"/>
      <c r="BT42" s="42"/>
      <c r="BU42" s="42"/>
      <c r="BV42" s="42"/>
      <c r="BW42" s="40"/>
      <c r="BX42" s="40"/>
      <c r="BY42" s="40"/>
      <c r="BZ42" s="40"/>
      <c r="CA42" s="43" t="e">
        <f t="shared" si="9"/>
        <v>#REF!</v>
      </c>
      <c r="CB42" s="43" t="e">
        <f t="shared" si="10"/>
        <v>#REF!</v>
      </c>
      <c r="CC42" s="43" t="e">
        <f t="shared" si="11"/>
        <v>#REF!</v>
      </c>
      <c r="CD42" s="43" t="e">
        <f t="shared" si="12"/>
        <v>#REF!</v>
      </c>
    </row>
    <row r="43" spans="55:82" ht="12.75">
      <c r="BC43" s="56"/>
      <c r="BD43" s="42" t="e">
        <f t="shared" si="13"/>
        <v>#REF!</v>
      </c>
      <c r="BE43" s="42" t="e">
        <f t="shared" si="18"/>
        <v>#REF!</v>
      </c>
      <c r="BF43" s="42" t="e">
        <f t="shared" si="19"/>
        <v>#REF!</v>
      </c>
      <c r="BG43" s="42" t="e">
        <f t="shared" si="0"/>
        <v>#REF!</v>
      </c>
      <c r="BH43" s="40"/>
      <c r="BI43" s="42"/>
      <c r="BJ43" s="42"/>
      <c r="BK43" s="42"/>
      <c r="BL43" s="42"/>
      <c r="BM43" s="40"/>
      <c r="BN43" s="42"/>
      <c r="BO43" s="42"/>
      <c r="BP43" s="42"/>
      <c r="BQ43" s="42"/>
      <c r="BR43" s="40"/>
      <c r="BS43" s="42"/>
      <c r="BT43" s="42"/>
      <c r="BU43" s="42"/>
      <c r="BV43" s="42"/>
      <c r="BW43" s="40"/>
      <c r="BX43" s="40"/>
      <c r="BY43" s="40"/>
      <c r="BZ43" s="40"/>
      <c r="CA43" s="43" t="e">
        <f t="shared" si="9"/>
        <v>#REF!</v>
      </c>
      <c r="CB43" s="43" t="e">
        <f t="shared" si="10"/>
        <v>#REF!</v>
      </c>
      <c r="CC43" s="43" t="e">
        <f t="shared" si="11"/>
        <v>#REF!</v>
      </c>
      <c r="CD43" s="43" t="e">
        <f t="shared" si="12"/>
        <v>#REF!</v>
      </c>
    </row>
    <row r="44" spans="55:82" ht="12.75">
      <c r="BC44" s="56" t="s">
        <v>28</v>
      </c>
      <c r="BD44" s="42" t="e">
        <f t="shared" si="13"/>
        <v>#REF!</v>
      </c>
      <c r="BE44" s="42" t="e">
        <f t="shared" si="18"/>
        <v>#REF!</v>
      </c>
      <c r="BF44" s="42" t="e">
        <f t="shared" si="19"/>
        <v>#REF!</v>
      </c>
      <c r="BG44" s="42" t="e">
        <f t="shared" si="0"/>
        <v>#REF!</v>
      </c>
      <c r="BH44" s="40"/>
      <c r="BI44" s="42"/>
      <c r="BJ44" s="42"/>
      <c r="BK44" s="42"/>
      <c r="BL44" s="42"/>
      <c r="BM44" s="40"/>
      <c r="BN44" s="42"/>
      <c r="BO44" s="42"/>
      <c r="BP44" s="42"/>
      <c r="BQ44" s="42"/>
      <c r="BR44" s="40"/>
      <c r="BS44" s="42"/>
      <c r="BT44" s="42"/>
      <c r="BU44" s="42"/>
      <c r="BV44" s="42"/>
      <c r="BW44" s="40"/>
      <c r="BX44" s="40"/>
      <c r="BY44" s="40"/>
      <c r="BZ44" s="40"/>
      <c r="CA44" s="43" t="e">
        <f t="shared" si="9"/>
        <v>#REF!</v>
      </c>
      <c r="CB44" s="43" t="e">
        <f t="shared" si="10"/>
        <v>#REF!</v>
      </c>
      <c r="CC44" s="43" t="e">
        <f t="shared" si="11"/>
        <v>#REF!</v>
      </c>
      <c r="CD44" s="43" t="e">
        <f t="shared" si="12"/>
        <v>#REF!</v>
      </c>
    </row>
    <row r="45" spans="55:82" ht="12.75">
      <c r="BC45" s="56"/>
      <c r="BD45" s="42" t="e">
        <f t="shared" si="13"/>
        <v>#REF!</v>
      </c>
      <c r="BE45" s="42" t="e">
        <f t="shared" si="18"/>
        <v>#REF!</v>
      </c>
      <c r="BF45" s="42" t="e">
        <f t="shared" si="19"/>
        <v>#REF!</v>
      </c>
      <c r="BG45" s="42" t="e">
        <f t="shared" si="0"/>
        <v>#REF!</v>
      </c>
      <c r="BH45" s="40"/>
      <c r="BI45" s="42"/>
      <c r="BJ45" s="42"/>
      <c r="BK45" s="42"/>
      <c r="BL45" s="42"/>
      <c r="BM45" s="40"/>
      <c r="BN45" s="42"/>
      <c r="BO45" s="42"/>
      <c r="BP45" s="42"/>
      <c r="BQ45" s="42"/>
      <c r="BR45" s="40"/>
      <c r="BS45" s="42"/>
      <c r="BT45" s="42"/>
      <c r="BU45" s="42"/>
      <c r="BV45" s="42"/>
      <c r="BW45" s="40"/>
      <c r="BX45" s="40"/>
      <c r="BY45" s="40"/>
      <c r="BZ45" s="40"/>
      <c r="CA45" s="43" t="e">
        <f t="shared" si="9"/>
        <v>#REF!</v>
      </c>
      <c r="CB45" s="43" t="e">
        <f t="shared" si="10"/>
        <v>#REF!</v>
      </c>
      <c r="CC45" s="43" t="e">
        <f t="shared" si="11"/>
        <v>#REF!</v>
      </c>
      <c r="CD45" s="43" t="e">
        <f t="shared" si="12"/>
        <v>#REF!</v>
      </c>
    </row>
    <row r="46" spans="55:82" ht="12.75">
      <c r="BC46" s="56" t="s">
        <v>29</v>
      </c>
      <c r="BD46" s="42" t="e">
        <f t="shared" si="13"/>
        <v>#REF!</v>
      </c>
      <c r="BE46" s="42" t="e">
        <f t="shared" si="18"/>
        <v>#REF!</v>
      </c>
      <c r="BF46" s="42" t="e">
        <f t="shared" si="19"/>
        <v>#REF!</v>
      </c>
      <c r="BG46" s="42" t="e">
        <f t="shared" si="0"/>
        <v>#REF!</v>
      </c>
      <c r="BH46" s="40"/>
      <c r="BI46" s="42"/>
      <c r="BJ46" s="42"/>
      <c r="BK46" s="42"/>
      <c r="BL46" s="42"/>
      <c r="BM46" s="40"/>
      <c r="BN46" s="42"/>
      <c r="BO46" s="42"/>
      <c r="BP46" s="42"/>
      <c r="BQ46" s="42"/>
      <c r="BR46" s="40"/>
      <c r="BS46" s="42"/>
      <c r="BT46" s="42"/>
      <c r="BU46" s="42"/>
      <c r="BV46" s="42"/>
      <c r="BW46" s="40"/>
      <c r="BX46" s="40"/>
      <c r="BY46" s="40"/>
      <c r="BZ46" s="40"/>
      <c r="CA46" s="43" t="e">
        <f t="shared" si="9"/>
        <v>#REF!</v>
      </c>
      <c r="CB46" s="43" t="e">
        <f t="shared" si="10"/>
        <v>#REF!</v>
      </c>
      <c r="CC46" s="43" t="e">
        <f t="shared" si="11"/>
        <v>#REF!</v>
      </c>
      <c r="CD46" s="43" t="e">
        <f t="shared" si="12"/>
        <v>#REF!</v>
      </c>
    </row>
    <row r="47" spans="55:82" ht="12.75">
      <c r="BC47" s="56"/>
      <c r="BD47" s="42" t="e">
        <f t="shared" si="13"/>
        <v>#REF!</v>
      </c>
      <c r="BE47" s="42" t="e">
        <f t="shared" si="18"/>
        <v>#REF!</v>
      </c>
      <c r="BF47" s="42" t="e">
        <f t="shared" si="19"/>
        <v>#REF!</v>
      </c>
      <c r="BG47" s="42" t="e">
        <f t="shared" si="0"/>
        <v>#REF!</v>
      </c>
      <c r="BH47" s="40"/>
      <c r="BI47" s="42"/>
      <c r="BJ47" s="42"/>
      <c r="BK47" s="42"/>
      <c r="BL47" s="42"/>
      <c r="BM47" s="40"/>
      <c r="BN47" s="42"/>
      <c r="BO47" s="42"/>
      <c r="BP47" s="42"/>
      <c r="BQ47" s="42"/>
      <c r="BR47" s="40"/>
      <c r="BS47" s="42"/>
      <c r="BT47" s="42"/>
      <c r="BU47" s="42"/>
      <c r="BV47" s="42"/>
      <c r="BW47" s="40"/>
      <c r="BX47" s="40"/>
      <c r="BY47" s="40"/>
      <c r="BZ47" s="40"/>
      <c r="CA47" s="43" t="e">
        <f t="shared" si="9"/>
        <v>#REF!</v>
      </c>
      <c r="CB47" s="43" t="e">
        <f t="shared" si="10"/>
        <v>#REF!</v>
      </c>
      <c r="CC47" s="43" t="e">
        <f t="shared" si="11"/>
        <v>#REF!</v>
      </c>
      <c r="CD47" s="43" t="e">
        <f t="shared" si="12"/>
        <v>#REF!</v>
      </c>
    </row>
    <row r="48" spans="55:82" ht="12.75">
      <c r="BC48" s="56" t="s">
        <v>30</v>
      </c>
      <c r="BD48" s="42" t="e">
        <f t="shared" si="13"/>
        <v>#REF!</v>
      </c>
      <c r="BE48" s="42" t="e">
        <f t="shared" si="18"/>
        <v>#REF!</v>
      </c>
      <c r="BF48" s="42" t="e">
        <f t="shared" si="19"/>
        <v>#REF!</v>
      </c>
      <c r="BG48" s="42" t="e">
        <f t="shared" si="0"/>
        <v>#REF!</v>
      </c>
      <c r="BH48" s="40"/>
      <c r="BI48" s="42"/>
      <c r="BJ48" s="42"/>
      <c r="BK48" s="42"/>
      <c r="BL48" s="42"/>
      <c r="BM48" s="40"/>
      <c r="BN48" s="42"/>
      <c r="BO48" s="42"/>
      <c r="BP48" s="42"/>
      <c r="BQ48" s="42"/>
      <c r="BR48" s="40"/>
      <c r="BS48" s="42"/>
      <c r="BT48" s="42"/>
      <c r="BU48" s="42"/>
      <c r="BV48" s="42"/>
      <c r="BW48" s="40"/>
      <c r="BX48" s="40"/>
      <c r="BY48" s="40"/>
      <c r="BZ48" s="40"/>
      <c r="CA48" s="43" t="e">
        <f t="shared" si="9"/>
        <v>#REF!</v>
      </c>
      <c r="CB48" s="43" t="e">
        <f t="shared" si="10"/>
        <v>#REF!</v>
      </c>
      <c r="CC48" s="43" t="e">
        <f t="shared" si="11"/>
        <v>#REF!</v>
      </c>
      <c r="CD48" s="43" t="e">
        <f t="shared" si="12"/>
        <v>#REF!</v>
      </c>
    </row>
    <row r="49" spans="55:82" ht="12.75">
      <c r="BC49" s="56"/>
      <c r="BD49" s="42"/>
      <c r="BE49" s="42"/>
      <c r="BF49" s="42"/>
      <c r="BG49" s="42"/>
      <c r="BH49" s="40"/>
      <c r="BI49" s="42"/>
      <c r="BJ49" s="42"/>
      <c r="BK49" s="42"/>
      <c r="BL49" s="42"/>
      <c r="BM49" s="40"/>
      <c r="BN49" s="40"/>
      <c r="BO49" s="40"/>
      <c r="BP49" s="40"/>
      <c r="BQ49" s="40"/>
      <c r="BR49" s="40"/>
      <c r="BS49" s="40"/>
      <c r="BT49" s="40"/>
      <c r="BU49" s="40"/>
      <c r="BV49" s="40"/>
      <c r="BW49" s="40"/>
      <c r="BX49" s="40"/>
      <c r="BY49" s="40"/>
      <c r="BZ49" s="40"/>
      <c r="CA49" s="43"/>
      <c r="CB49" s="43"/>
      <c r="CC49" s="43"/>
      <c r="CD49" s="43"/>
    </row>
    <row r="50" spans="55:82" ht="12.75">
      <c r="BC50" s="40" t="s">
        <v>31</v>
      </c>
      <c r="BD50" s="43" t="e">
        <f>AVERAGE(BD15:BD29)</f>
        <v>#REF!</v>
      </c>
      <c r="BE50" s="43" t="e">
        <f>AVERAGE(BE15:BE29)*2</f>
        <v>#REF!</v>
      </c>
      <c r="BF50" s="43">
        <f>AVERAGE(BF15:BF29)*2</f>
        <v>0</v>
      </c>
      <c r="BG50" s="43" t="e">
        <f>AVERAGE(BG15:BG29)*2</f>
        <v>#REF!</v>
      </c>
      <c r="BH50" s="40"/>
      <c r="BI50" s="43" t="e">
        <f>AVERAGE(BI15:BI29)</f>
        <v>#REF!</v>
      </c>
      <c r="BJ50" s="43" t="e">
        <f>AVERAGE(BJ15:BJ29)*2</f>
        <v>#REF!</v>
      </c>
      <c r="BK50" s="43">
        <f>AVERAGE(BK15:BK29)*2</f>
        <v>0</v>
      </c>
      <c r="BL50" s="43" t="e">
        <f>AVERAGE(BL15:BL29)*2</f>
        <v>#REF!</v>
      </c>
      <c r="BM50" s="40"/>
      <c r="BN50" s="43" t="e">
        <f>AVERAGE(BN15:BN29)</f>
        <v>#REF!</v>
      </c>
      <c r="BO50" s="43" t="e">
        <f>AVERAGE(BO15:BO29)*2</f>
        <v>#REF!</v>
      </c>
      <c r="BP50" s="43">
        <f>AVERAGE(BP15:BP29)*2</f>
        <v>0</v>
      </c>
      <c r="BQ50" s="43" t="e">
        <f>AVERAGE(BQ15:BQ29)*2</f>
        <v>#REF!</v>
      </c>
      <c r="BR50" s="40"/>
      <c r="BS50" s="43" t="e">
        <f>AVERAGE(BS15:BS29)</f>
        <v>#REF!</v>
      </c>
      <c r="BT50" s="43" t="e">
        <f>AVERAGE(BT15:BT29)*2</f>
        <v>#REF!</v>
      </c>
      <c r="BU50" s="43">
        <f>AVERAGE(BU15:BU29)*2</f>
        <v>0</v>
      </c>
      <c r="BV50" s="43" t="e">
        <f>AVERAGE(BV15:BV29)*2</f>
        <v>#REF!</v>
      </c>
      <c r="BW50" s="40"/>
      <c r="BX50" s="40"/>
      <c r="BY50" s="40"/>
      <c r="BZ50" s="40" t="s">
        <v>31</v>
      </c>
      <c r="CA50" s="43" t="e">
        <f>AVERAGE(CA15:CA29)</f>
        <v>#REF!</v>
      </c>
      <c r="CB50" s="43" t="e">
        <f>AVERAGE(CB15:CB29)*2</f>
        <v>#REF!</v>
      </c>
      <c r="CC50" s="43" t="e">
        <f>AVERAGE(CC15:CC29)*2</f>
        <v>#REF!</v>
      </c>
      <c r="CD50" s="43" t="e">
        <f>AVERAGE(CD15:CD29)*2</f>
        <v>#REF!</v>
      </c>
    </row>
    <row r="51" spans="55:82" ht="12.75">
      <c r="BC51" s="40" t="s">
        <v>32</v>
      </c>
      <c r="BD51" s="43" t="e">
        <f>AVERAGE(BD15:BD18)</f>
        <v>#REF!</v>
      </c>
      <c r="BE51" s="43" t="e">
        <f>AVERAGE(BE15:BE18)*2</f>
        <v>#REF!</v>
      </c>
      <c r="BF51" s="43">
        <f>AVERAGE(BF15:BF18)*2</f>
        <v>0</v>
      </c>
      <c r="BG51" s="43" t="e">
        <f>AVERAGE(BG15:BG18)*2</f>
        <v>#REF!</v>
      </c>
      <c r="BH51" s="40"/>
      <c r="BI51" s="43" t="e">
        <f>AVERAGE(BI15:BI18)</f>
        <v>#REF!</v>
      </c>
      <c r="BJ51" s="43" t="e">
        <f>AVERAGE(BJ15:BJ18)*2</f>
        <v>#REF!</v>
      </c>
      <c r="BK51" s="43">
        <f>AVERAGE(BK15:BK18)*2</f>
        <v>0</v>
      </c>
      <c r="BL51" s="43" t="e">
        <f>AVERAGE(BL15:BL18)*2</f>
        <v>#REF!</v>
      </c>
      <c r="BM51" s="40"/>
      <c r="BN51" s="43" t="e">
        <f>AVERAGE(BN15:BN18)</f>
        <v>#REF!</v>
      </c>
      <c r="BO51" s="43" t="e">
        <f>AVERAGE(BO15:BO18)*2</f>
        <v>#REF!</v>
      </c>
      <c r="BP51" s="43">
        <f>AVERAGE(BP15:BP18)*2</f>
        <v>0</v>
      </c>
      <c r="BQ51" s="43" t="e">
        <f>AVERAGE(BQ15:BQ18)*2</f>
        <v>#REF!</v>
      </c>
      <c r="BR51" s="40"/>
      <c r="BS51" s="43" t="e">
        <f>AVERAGE(BS15:BS18)</f>
        <v>#REF!</v>
      </c>
      <c r="BT51" s="43" t="e">
        <f>AVERAGE(BT15:BT18)*2</f>
        <v>#REF!</v>
      </c>
      <c r="BU51" s="43">
        <f>AVERAGE(BU15:BU18)*2</f>
        <v>0</v>
      </c>
      <c r="BV51" s="43" t="e">
        <f>AVERAGE(BV15:BV18)*2</f>
        <v>#REF!</v>
      </c>
      <c r="BW51" s="40"/>
      <c r="BX51" s="40"/>
      <c r="BY51" s="40"/>
      <c r="BZ51" s="40" t="s">
        <v>32</v>
      </c>
      <c r="CA51" s="43" t="e">
        <f>AVERAGE(CA15:CA18)</f>
        <v>#REF!</v>
      </c>
      <c r="CB51" s="43" t="e">
        <f>AVERAGE(CB15:CB18)*2</f>
        <v>#REF!</v>
      </c>
      <c r="CC51" s="43" t="e">
        <f>AVERAGE(CC15:CC18)*2</f>
        <v>#REF!</v>
      </c>
      <c r="CD51" s="43" t="e">
        <f>AVERAGE(CD15:CD18)*2</f>
        <v>#REF!</v>
      </c>
    </row>
  </sheetData>
  <sheetProtection sheet="1"/>
  <mergeCells count="5">
    <mergeCell ref="K23:L27"/>
    <mergeCell ref="G10:J14"/>
    <mergeCell ref="A21:B21"/>
    <mergeCell ref="I25:I26"/>
    <mergeCell ref="A20:B20"/>
  </mergeCells>
  <printOptions horizontalCentered="1"/>
  <pageMargins left="0.6145833333333334" right="0.3937007874015748" top="0.7874015748031497" bottom="0" header="0.5118110236220472" footer="0.5118110236220472"/>
  <pageSetup firstPageNumber="6" useFirstPageNumber="1" fitToHeight="1" fitToWidth="1" horizontalDpi="1200" verticalDpi="1200" orientation="landscape" paperSize="9" r:id="rId3"/>
  <headerFooter alignWithMargins="0">
    <oddFooter>&amp;L&amp;D</oddFooter>
  </headerFooter>
  <legacyDrawing r:id="rId2"/>
</worksheet>
</file>

<file path=xl/worksheets/sheet6.xml><?xml version="1.0" encoding="utf-8"?>
<worksheet xmlns="http://schemas.openxmlformats.org/spreadsheetml/2006/main" xmlns:r="http://schemas.openxmlformats.org/officeDocument/2006/relationships">
  <sheetPr codeName="Tabelle7"/>
  <dimension ref="A1:AN362"/>
  <sheetViews>
    <sheetView showGridLines="0" zoomScale="75" zoomScaleNormal="75" zoomScalePageLayoutView="0" workbookViewId="0" topLeftCell="N1">
      <selection activeCell="AB10" sqref="AB10"/>
    </sheetView>
  </sheetViews>
  <sheetFormatPr defaultColWidth="11.421875" defaultRowHeight="12.75"/>
  <cols>
    <col min="1" max="1" width="12.00390625" style="0" customWidth="1"/>
    <col min="2" max="2" width="18.28125" style="0" customWidth="1"/>
    <col min="5" max="5" width="14.421875" style="0" customWidth="1"/>
    <col min="6" max="6" width="3.00390625" style="0" customWidth="1"/>
    <col min="7" max="7" width="15.7109375" style="0" customWidth="1"/>
    <col min="8" max="8" width="12.00390625" style="0" customWidth="1"/>
    <col min="11" max="11" width="14.421875" style="0" customWidth="1"/>
    <col min="12" max="12" width="2.8515625" style="0" customWidth="1"/>
    <col min="13" max="13" width="16.00390625" style="0" customWidth="1"/>
    <col min="14" max="14" width="12.7109375" style="0" customWidth="1"/>
    <col min="17" max="17" width="14.00390625" style="0" customWidth="1"/>
    <col min="18" max="18" width="3.00390625" style="0" customWidth="1"/>
    <col min="19" max="19" width="17.140625" style="0" customWidth="1"/>
    <col min="20" max="20" width="12.8515625" style="0" customWidth="1"/>
    <col min="21" max="21" width="14.421875" style="0" customWidth="1"/>
    <col min="22" max="22" width="13.28125" style="0" customWidth="1"/>
    <col min="23" max="23" width="14.7109375" style="0" customWidth="1"/>
    <col min="24" max="24" width="3.140625" style="0" customWidth="1"/>
    <col min="25" max="25" width="15.8515625" style="0" customWidth="1"/>
    <col min="26" max="26" width="11.7109375" style="0" customWidth="1"/>
    <col min="27" max="27" width="13.421875" style="0" customWidth="1"/>
    <col min="28" max="28" width="10.00390625" style="0" customWidth="1"/>
    <col min="29" max="29" width="14.28125" style="0" customWidth="1"/>
    <col min="30" max="30" width="3.57421875" style="0" customWidth="1"/>
    <col min="31" max="31" width="12.140625" style="0" customWidth="1"/>
    <col min="33" max="33" width="9.421875" style="0" customWidth="1"/>
    <col min="34" max="34" width="14.57421875" style="0" customWidth="1"/>
    <col min="35" max="35" width="4.00390625" style="0" customWidth="1"/>
    <col min="36" max="36" width="13.7109375" style="0" customWidth="1"/>
    <col min="38" max="38" width="10.8515625" style="0" customWidth="1"/>
    <col min="39" max="39" width="12.140625" style="0" customWidth="1"/>
    <col min="40" max="40" width="14.7109375" style="0" customWidth="1"/>
  </cols>
  <sheetData>
    <row r="1" spans="1:39" ht="15.75">
      <c r="A1" s="692" t="str">
        <f>CONCATENATE("Zins- und Tilgungsplan des Unternehmens: ",Startseite!C14)</f>
        <v>Zins- und Tilgungsplan des Unternehmens: </v>
      </c>
      <c r="B1" s="692"/>
      <c r="C1" s="682"/>
      <c r="D1" s="682"/>
      <c r="E1" s="41"/>
      <c r="G1" s="1092"/>
      <c r="H1" s="1092"/>
      <c r="I1" s="40"/>
      <c r="J1" s="40"/>
      <c r="K1" s="40"/>
      <c r="N1" s="40"/>
      <c r="O1" s="40"/>
      <c r="P1" s="40"/>
      <c r="Q1" s="40"/>
      <c r="T1" s="40"/>
      <c r="U1" s="40"/>
      <c r="V1" s="40"/>
      <c r="W1" s="40"/>
      <c r="Z1" s="40"/>
      <c r="AA1" s="40"/>
      <c r="AB1" s="40"/>
      <c r="AC1" s="40"/>
      <c r="AF1" s="40"/>
      <c r="AG1" s="40"/>
      <c r="AH1" s="40"/>
      <c r="AK1" s="40"/>
      <c r="AL1" s="40"/>
      <c r="AM1" s="40"/>
    </row>
    <row r="2" spans="1:39" ht="15.75">
      <c r="A2" s="764"/>
      <c r="B2" s="765"/>
      <c r="C2" s="766"/>
      <c r="D2" s="766"/>
      <c r="E2" s="766"/>
      <c r="F2" s="767"/>
      <c r="G2" s="767"/>
      <c r="H2" s="7"/>
      <c r="I2" s="7"/>
      <c r="J2" s="7"/>
      <c r="K2" s="7"/>
      <c r="L2" s="767"/>
      <c r="M2" s="768"/>
      <c r="N2" s="769"/>
      <c r="O2" s="769"/>
      <c r="P2" s="769"/>
      <c r="Q2" s="769"/>
      <c r="R2" s="768"/>
      <c r="S2" s="978"/>
      <c r="T2" s="769"/>
      <c r="U2" s="40"/>
      <c r="V2" s="40"/>
      <c r="W2" s="40"/>
      <c r="X2" s="767"/>
      <c r="Y2" s="767"/>
      <c r="Z2" s="148"/>
      <c r="AA2" s="40"/>
      <c r="AB2" s="40"/>
      <c r="AC2" s="40"/>
      <c r="AF2" s="175"/>
      <c r="AG2" s="40"/>
      <c r="AH2" s="40"/>
      <c r="AK2" s="40"/>
      <c r="AL2" s="40"/>
      <c r="AM2" s="40"/>
    </row>
    <row r="3" spans="1:40" ht="15.75">
      <c r="A3" s="770"/>
      <c r="B3" s="770" t="s">
        <v>128</v>
      </c>
      <c r="C3" s="771"/>
      <c r="D3" s="771"/>
      <c r="E3" s="771"/>
      <c r="F3" s="767"/>
      <c r="G3" s="175" t="s">
        <v>120</v>
      </c>
      <c r="H3" s="175">
        <f>IF(Finanzierung!B18=0,"",Finanzierung!B18)</f>
      </c>
      <c r="I3" s="772"/>
      <c r="J3" s="767"/>
      <c r="K3" s="7"/>
      <c r="L3" s="767"/>
      <c r="M3" s="773" t="s">
        <v>121</v>
      </c>
      <c r="N3" s="773">
        <f>IF(Finanzierung!B19=0,"",Finanzierung!B19)</f>
      </c>
      <c r="O3" s="774"/>
      <c r="P3" s="768"/>
      <c r="Q3" s="17"/>
      <c r="R3" s="768"/>
      <c r="S3" s="773" t="s">
        <v>527</v>
      </c>
      <c r="U3" s="773"/>
      <c r="V3" s="979"/>
      <c r="W3" s="7"/>
      <c r="X3" s="767"/>
      <c r="Y3" s="174" t="s">
        <v>154</v>
      </c>
      <c r="Z3" s="772"/>
      <c r="AA3" s="772"/>
      <c r="AB3" s="772"/>
      <c r="AC3" s="767"/>
      <c r="AE3" s="175" t="s">
        <v>284</v>
      </c>
      <c r="AF3" s="175">
        <f>IF(Finanzierung!B22=0,"",Finanzierung!B22)</f>
      </c>
      <c r="AG3" s="7"/>
      <c r="AJ3" s="175" t="s">
        <v>123</v>
      </c>
      <c r="AK3" s="175"/>
      <c r="AL3" s="175">
        <f>IF(Finanzierung!B24=0,"",Finanzierung!B24)</f>
      </c>
      <c r="AN3" s="7"/>
    </row>
    <row r="4" spans="1:40" ht="12.75">
      <c r="A4" s="775"/>
      <c r="B4" s="791" t="s">
        <v>55</v>
      </c>
      <c r="C4" s="792">
        <f>Finanzierung!C25</f>
        <v>0</v>
      </c>
      <c r="D4" s="776"/>
      <c r="E4" s="776"/>
      <c r="F4" s="767"/>
      <c r="G4" s="168" t="s">
        <v>311</v>
      </c>
      <c r="H4" s="168">
        <f>Finanzierung!C18</f>
        <v>0</v>
      </c>
      <c r="I4" s="168" t="s">
        <v>55</v>
      </c>
      <c r="J4" s="767"/>
      <c r="K4" s="169"/>
      <c r="L4" s="767"/>
      <c r="M4" s="168" t="s">
        <v>312</v>
      </c>
      <c r="N4" s="168">
        <f>Finanzierung!C19</f>
        <v>0</v>
      </c>
      <c r="O4" s="168" t="s">
        <v>55</v>
      </c>
      <c r="P4" s="768"/>
      <c r="Q4" s="505"/>
      <c r="R4" s="768"/>
      <c r="S4" s="168" t="s">
        <v>312</v>
      </c>
      <c r="T4" s="168">
        <f>Finanzierung!C20</f>
        <v>0</v>
      </c>
      <c r="U4" s="168" t="s">
        <v>55</v>
      </c>
      <c r="V4" s="979"/>
      <c r="W4" s="169"/>
      <c r="X4" s="767"/>
      <c r="Y4" s="168" t="s">
        <v>312</v>
      </c>
      <c r="Z4" s="984">
        <f>Finanzierung!C21</f>
        <v>0</v>
      </c>
      <c r="AA4" s="172" t="s">
        <v>55</v>
      </c>
      <c r="AB4" s="169"/>
      <c r="AC4" s="767"/>
      <c r="AE4" s="550" t="s">
        <v>312</v>
      </c>
      <c r="AF4" s="171">
        <f>Finanzierung!C22</f>
        <v>0</v>
      </c>
      <c r="AG4" s="172" t="s">
        <v>55</v>
      </c>
      <c r="AJ4" s="168" t="s">
        <v>312</v>
      </c>
      <c r="AK4" s="171">
        <f>Finanzierung!C24</f>
        <v>0</v>
      </c>
      <c r="AL4" s="172" t="s">
        <v>55</v>
      </c>
      <c r="AN4" s="169"/>
    </row>
    <row r="5" spans="1:40" ht="12.75" customHeight="1">
      <c r="A5" s="775"/>
      <c r="B5" s="793" t="s">
        <v>352</v>
      </c>
      <c r="C5" s="1103" t="s">
        <v>126</v>
      </c>
      <c r="D5" s="771"/>
      <c r="E5" s="771"/>
      <c r="F5" s="767"/>
      <c r="G5" s="23" t="s">
        <v>352</v>
      </c>
      <c r="H5" s="22">
        <f>Finanzierung!E18</f>
        <v>0</v>
      </c>
      <c r="I5" s="23" t="s">
        <v>1</v>
      </c>
      <c r="J5" s="767"/>
      <c r="K5" s="7"/>
      <c r="L5" s="767"/>
      <c r="M5" s="23" t="s">
        <v>352</v>
      </c>
      <c r="N5" s="22">
        <f>Finanzierung!E19</f>
        <v>0</v>
      </c>
      <c r="O5" s="23" t="s">
        <v>1</v>
      </c>
      <c r="P5" s="768"/>
      <c r="Q5" s="17"/>
      <c r="R5" s="768"/>
      <c r="S5" s="23" t="s">
        <v>509</v>
      </c>
      <c r="T5" s="678">
        <v>8</v>
      </c>
      <c r="U5" s="23" t="s">
        <v>1</v>
      </c>
      <c r="V5" s="979"/>
      <c r="W5" s="7"/>
      <c r="X5" s="767"/>
      <c r="Y5" s="23" t="s">
        <v>5</v>
      </c>
      <c r="Z5" s="985">
        <f>Finanzierung!E21</f>
        <v>0.4</v>
      </c>
      <c r="AA5" s="161" t="s">
        <v>350</v>
      </c>
      <c r="AB5" s="7"/>
      <c r="AC5" s="767"/>
      <c r="AE5" s="23" t="s">
        <v>288</v>
      </c>
      <c r="AF5" s="164">
        <f>Finanzierung!E22</f>
        <v>0</v>
      </c>
      <c r="AG5" s="163" t="s">
        <v>1</v>
      </c>
      <c r="AJ5" s="23" t="s">
        <v>288</v>
      </c>
      <c r="AK5" s="513">
        <f>Finanzierung!E24</f>
        <v>0</v>
      </c>
      <c r="AL5" s="163"/>
      <c r="AN5" s="7"/>
    </row>
    <row r="6" spans="1:40" ht="12.75">
      <c r="A6" s="775"/>
      <c r="B6" s="794" t="s">
        <v>97</v>
      </c>
      <c r="C6" s="1104"/>
      <c r="D6" s="771"/>
      <c r="E6" s="771"/>
      <c r="F6" s="767"/>
      <c r="G6" s="166" t="s">
        <v>97</v>
      </c>
      <c r="H6" s="512">
        <f>Finanzierung!F18</f>
        <v>0</v>
      </c>
      <c r="I6" s="23" t="s">
        <v>125</v>
      </c>
      <c r="J6" s="767"/>
      <c r="K6" s="7"/>
      <c r="L6" s="767"/>
      <c r="M6" s="166" t="s">
        <v>97</v>
      </c>
      <c r="N6" s="166">
        <f>Finanzierung!F19</f>
        <v>0</v>
      </c>
      <c r="O6" s="23" t="s">
        <v>125</v>
      </c>
      <c r="P6" s="768"/>
      <c r="Q6" s="17"/>
      <c r="R6" s="768"/>
      <c r="S6" s="166" t="s">
        <v>510</v>
      </c>
      <c r="T6" s="678">
        <v>1.5</v>
      </c>
      <c r="U6" s="23" t="s">
        <v>1</v>
      </c>
      <c r="X6" s="767"/>
      <c r="Y6" s="23" t="s">
        <v>5</v>
      </c>
      <c r="Z6" s="986">
        <v>2.82</v>
      </c>
      <c r="AA6" s="664" t="s">
        <v>351</v>
      </c>
      <c r="AB6" s="767"/>
      <c r="AC6" s="767"/>
      <c r="AE6" s="166" t="s">
        <v>97</v>
      </c>
      <c r="AF6" s="162">
        <f>ROUND(Finanzierung!F22,0)</f>
        <v>0</v>
      </c>
      <c r="AG6" s="163" t="s">
        <v>125</v>
      </c>
      <c r="AJ6" s="177" t="s">
        <v>289</v>
      </c>
      <c r="AK6" s="513">
        <f>Finanzierung!F24</f>
        <v>0</v>
      </c>
      <c r="AL6" s="511"/>
      <c r="AN6" s="7"/>
    </row>
    <row r="7" spans="1:40" ht="12.75">
      <c r="A7" s="775"/>
      <c r="B7" s="795" t="s">
        <v>124</v>
      </c>
      <c r="C7" s="1104"/>
      <c r="D7" s="771"/>
      <c r="E7" s="771"/>
      <c r="F7" s="767"/>
      <c r="G7" s="173" t="s">
        <v>124</v>
      </c>
      <c r="H7" s="166">
        <f>Finanzierung!H18</f>
        <v>0</v>
      </c>
      <c r="I7" s="23" t="s">
        <v>417</v>
      </c>
      <c r="J7" s="838"/>
      <c r="K7" s="7"/>
      <c r="L7" s="767"/>
      <c r="M7" s="173" t="s">
        <v>124</v>
      </c>
      <c r="N7" s="166">
        <f>Finanzierung!H19</f>
        <v>0</v>
      </c>
      <c r="O7" s="23" t="s">
        <v>417</v>
      </c>
      <c r="P7" s="768"/>
      <c r="Q7" s="17"/>
      <c r="R7" s="768"/>
      <c r="S7" s="166" t="s">
        <v>97</v>
      </c>
      <c r="T7" s="514">
        <f>10</f>
        <v>10</v>
      </c>
      <c r="U7" s="23" t="s">
        <v>125</v>
      </c>
      <c r="V7" s="979"/>
      <c r="W7" s="7"/>
      <c r="X7" s="767"/>
      <c r="Y7" s="23" t="s">
        <v>5</v>
      </c>
      <c r="Z7" s="986">
        <v>5</v>
      </c>
      <c r="AA7" s="664" t="s">
        <v>343</v>
      </c>
      <c r="AB7" s="767"/>
      <c r="AC7" s="767"/>
      <c r="AF7" s="507"/>
      <c r="AG7" s="17"/>
      <c r="AH7" s="7"/>
      <c r="AJ7" s="23" t="s">
        <v>295</v>
      </c>
      <c r="AK7" s="164">
        <f>Finanzierung!H24</f>
        <v>0</v>
      </c>
      <c r="AL7" s="118" t="s">
        <v>125</v>
      </c>
      <c r="AN7" s="7"/>
    </row>
    <row r="8" spans="1:40" ht="12.75">
      <c r="A8" s="775"/>
      <c r="B8" s="796" t="s">
        <v>127</v>
      </c>
      <c r="C8" s="1105"/>
      <c r="D8" s="771"/>
      <c r="E8" s="771"/>
      <c r="F8" s="767"/>
      <c r="G8" s="23" t="s">
        <v>127</v>
      </c>
      <c r="H8" s="512">
        <f>H6-H7/12</f>
        <v>0</v>
      </c>
      <c r="I8" s="23" t="s">
        <v>125</v>
      </c>
      <c r="J8" s="839"/>
      <c r="L8" s="767"/>
      <c r="M8" s="23" t="s">
        <v>127</v>
      </c>
      <c r="N8" s="512">
        <f>N6-N7/12</f>
        <v>0</v>
      </c>
      <c r="O8" s="23" t="s">
        <v>125</v>
      </c>
      <c r="P8" s="768"/>
      <c r="Q8" s="17"/>
      <c r="R8" s="768"/>
      <c r="S8" s="173" t="s">
        <v>124</v>
      </c>
      <c r="T8" s="162">
        <v>7</v>
      </c>
      <c r="U8" s="23" t="s">
        <v>125</v>
      </c>
      <c r="V8" s="979"/>
      <c r="W8" s="7"/>
      <c r="X8" s="767"/>
      <c r="Y8" s="23" t="s">
        <v>344</v>
      </c>
      <c r="Z8" s="986">
        <v>1</v>
      </c>
      <c r="AA8" s="665" t="s">
        <v>345</v>
      </c>
      <c r="AB8" s="778"/>
      <c r="AC8" s="767"/>
      <c r="AF8" s="507"/>
      <c r="AG8" s="17"/>
      <c r="AH8" s="7"/>
      <c r="AK8" s="165"/>
      <c r="AL8" s="7"/>
      <c r="AM8" s="7"/>
      <c r="AN8" s="7"/>
    </row>
    <row r="9" spans="1:40" ht="12.75">
      <c r="A9" s="775"/>
      <c r="B9" s="771"/>
      <c r="C9" s="777"/>
      <c r="D9" s="771"/>
      <c r="E9" s="771"/>
      <c r="F9" s="767"/>
      <c r="G9" s="17"/>
      <c r="H9" s="17"/>
      <c r="I9" s="17"/>
      <c r="J9" s="840"/>
      <c r="K9" s="7"/>
      <c r="L9" s="767"/>
      <c r="M9" s="17"/>
      <c r="N9" s="17"/>
      <c r="O9" s="17"/>
      <c r="P9" s="17"/>
      <c r="Q9" s="17"/>
      <c r="R9" s="768"/>
      <c r="S9" s="23" t="s">
        <v>127</v>
      </c>
      <c r="T9" s="166">
        <f>T7-T8</f>
        <v>3</v>
      </c>
      <c r="U9" s="23" t="s">
        <v>125</v>
      </c>
      <c r="V9" s="979"/>
      <c r="W9" s="7"/>
      <c r="X9" s="767"/>
      <c r="Y9" s="166" t="s">
        <v>97</v>
      </c>
      <c r="Z9" s="987">
        <v>15</v>
      </c>
      <c r="AA9" s="118" t="s">
        <v>125</v>
      </c>
      <c r="AB9" s="7"/>
      <c r="AC9" s="767"/>
      <c r="AF9" s="507"/>
      <c r="AG9" s="17"/>
      <c r="AH9" s="7"/>
      <c r="AK9" s="165"/>
      <c r="AL9" s="7"/>
      <c r="AM9" s="7"/>
      <c r="AN9" s="7"/>
    </row>
    <row r="10" spans="1:40" ht="12.75">
      <c r="A10" s="775"/>
      <c r="B10" s="771"/>
      <c r="C10" s="777"/>
      <c r="D10" s="771"/>
      <c r="E10" s="771"/>
      <c r="F10" s="767"/>
      <c r="G10" s="767"/>
      <c r="H10" s="767"/>
      <c r="I10" s="767"/>
      <c r="J10" s="767"/>
      <c r="K10" s="7"/>
      <c r="L10" s="767"/>
      <c r="M10" s="17"/>
      <c r="N10" s="17"/>
      <c r="O10" s="17"/>
      <c r="P10" s="17"/>
      <c r="Q10" s="17"/>
      <c r="R10" s="768"/>
      <c r="S10" s="17"/>
      <c r="T10" s="17"/>
      <c r="U10" s="17"/>
      <c r="V10" s="17"/>
      <c r="W10" s="7"/>
      <c r="X10" s="767"/>
      <c r="Y10" s="173" t="s">
        <v>124</v>
      </c>
      <c r="Z10" s="987">
        <v>7</v>
      </c>
      <c r="AA10" s="163" t="s">
        <v>125</v>
      </c>
      <c r="AB10" s="7"/>
      <c r="AC10" s="767"/>
      <c r="AF10" s="507"/>
      <c r="AG10" s="17"/>
      <c r="AH10" s="7"/>
      <c r="AK10" s="165"/>
      <c r="AL10" s="7"/>
      <c r="AM10" s="7"/>
      <c r="AN10" s="7"/>
    </row>
    <row r="11" spans="1:40" ht="12.75" customHeight="1">
      <c r="A11" s="1096" t="s">
        <v>11</v>
      </c>
      <c r="B11" s="1098" t="s">
        <v>317</v>
      </c>
      <c r="C11" s="1100" t="s">
        <v>314</v>
      </c>
      <c r="D11" s="1098" t="s">
        <v>316</v>
      </c>
      <c r="E11" s="1098" t="s">
        <v>315</v>
      </c>
      <c r="F11" s="767"/>
      <c r="G11" s="1101" t="s">
        <v>11</v>
      </c>
      <c r="H11" s="1093" t="s">
        <v>317</v>
      </c>
      <c r="I11" s="1095" t="s">
        <v>314</v>
      </c>
      <c r="J11" s="1093" t="s">
        <v>316</v>
      </c>
      <c r="K11" s="1093" t="s">
        <v>315</v>
      </c>
      <c r="L11" s="767"/>
      <c r="M11" s="1101" t="s">
        <v>11</v>
      </c>
      <c r="N11" s="1093" t="s">
        <v>317</v>
      </c>
      <c r="O11" s="1095" t="s">
        <v>314</v>
      </c>
      <c r="P11" s="1093" t="s">
        <v>316</v>
      </c>
      <c r="Q11" s="1093" t="s">
        <v>315</v>
      </c>
      <c r="R11" s="768"/>
      <c r="S11" s="7"/>
      <c r="T11" s="7"/>
      <c r="U11" s="7"/>
      <c r="V11" s="7"/>
      <c r="W11" s="7"/>
      <c r="X11" s="767"/>
      <c r="Y11" s="23" t="s">
        <v>127</v>
      </c>
      <c r="Z11" s="987">
        <f>Z9-Z10</f>
        <v>8</v>
      </c>
      <c r="AA11" s="163" t="s">
        <v>125</v>
      </c>
      <c r="AB11" s="7"/>
      <c r="AC11" s="767"/>
      <c r="AE11" s="1101" t="s">
        <v>11</v>
      </c>
      <c r="AF11" s="1093" t="s">
        <v>317</v>
      </c>
      <c r="AG11" s="1095" t="s">
        <v>314</v>
      </c>
      <c r="AH11" s="1093" t="s">
        <v>315</v>
      </c>
      <c r="AJ11" s="1101" t="s">
        <v>11</v>
      </c>
      <c r="AK11" s="1093" t="s">
        <v>317</v>
      </c>
      <c r="AL11" s="1095" t="s">
        <v>314</v>
      </c>
      <c r="AM11" s="1093" t="s">
        <v>316</v>
      </c>
      <c r="AN11" s="1093" t="s">
        <v>315</v>
      </c>
    </row>
    <row r="12" spans="1:40" ht="12.75" customHeight="1">
      <c r="A12" s="1097"/>
      <c r="B12" s="1099"/>
      <c r="C12" s="1099"/>
      <c r="D12" s="1099"/>
      <c r="E12" s="1099"/>
      <c r="F12" s="767"/>
      <c r="G12" s="1102"/>
      <c r="H12" s="1094"/>
      <c r="I12" s="1094"/>
      <c r="J12" s="1094"/>
      <c r="K12" s="1094"/>
      <c r="L12" s="767"/>
      <c r="M12" s="1102"/>
      <c r="N12" s="1094"/>
      <c r="O12" s="1094"/>
      <c r="P12" s="1094"/>
      <c r="Q12" s="1094"/>
      <c r="R12" s="768"/>
      <c r="S12" s="980" t="s">
        <v>11</v>
      </c>
      <c r="T12" s="659" t="s">
        <v>12</v>
      </c>
      <c r="U12" s="981" t="s">
        <v>531</v>
      </c>
      <c r="V12" s="659" t="s">
        <v>530</v>
      </c>
      <c r="W12" s="659" t="s">
        <v>315</v>
      </c>
      <c r="X12" s="767"/>
      <c r="Y12" s="767"/>
      <c r="Z12" s="17"/>
      <c r="AA12" s="514"/>
      <c r="AB12" s="17"/>
      <c r="AC12" s="7"/>
      <c r="AE12" s="1102"/>
      <c r="AF12" s="1094"/>
      <c r="AG12" s="1094"/>
      <c r="AH12" s="1094"/>
      <c r="AJ12" s="1102"/>
      <c r="AK12" s="1094"/>
      <c r="AL12" s="1094"/>
      <c r="AM12" s="1094"/>
      <c r="AN12" s="1094"/>
    </row>
    <row r="13" spans="1:40" ht="13.5" customHeight="1">
      <c r="A13" s="797">
        <v>1</v>
      </c>
      <c r="B13" s="798">
        <f aca="true" t="shared" si="0" ref="B13:B22">H13+N13+T15+Z17+AF13+AK13</f>
        <v>0</v>
      </c>
      <c r="C13" s="798">
        <f aca="true" t="shared" si="1" ref="C13:C22">I13+O13+U15+AA17+AG13+AL13</f>
        <v>0</v>
      </c>
      <c r="D13" s="798">
        <f aca="true" t="shared" si="2" ref="D13:D22">J13+P13+V15+AB17+AM13</f>
        <v>0</v>
      </c>
      <c r="E13" s="798">
        <f aca="true" t="shared" si="3" ref="E13:E22">K13+Q13+W15+AC17+AN13+AH13</f>
        <v>0</v>
      </c>
      <c r="F13" s="767"/>
      <c r="G13" s="666">
        <v>1</v>
      </c>
      <c r="H13" s="170">
        <f>H4</f>
        <v>0</v>
      </c>
      <c r="I13" s="168">
        <f>Hilfstabelle!N84</f>
        <v>0</v>
      </c>
      <c r="J13" s="168">
        <f>IF(H13=0,0,IF(H7=0,H4/(H6*12-H7)*12,IF(AND(H7&gt;0,H7&lt;12),H4/(H6*12-H7)*(12-H7),0)))</f>
        <v>0</v>
      </c>
      <c r="K13" s="168">
        <f>I13+J13</f>
        <v>0</v>
      </c>
      <c r="L13" s="767"/>
      <c r="M13" s="666">
        <v>1</v>
      </c>
      <c r="N13" s="170">
        <f>N4</f>
        <v>0</v>
      </c>
      <c r="O13" s="168">
        <f>Hilfstabelle!N85</f>
        <v>0</v>
      </c>
      <c r="P13" s="168">
        <f>IF(N13=0,0,IF(N7=0,N4/(N6*12-N7)*12,IF(AND(N7&gt;0,N7&lt;12),N4/(N6*12-N7)*(12-N7),0)))</f>
        <v>0</v>
      </c>
      <c r="Q13" s="168">
        <f aca="true" t="shared" si="4" ref="Q13:Q32">O13+P13</f>
        <v>0</v>
      </c>
      <c r="R13" s="768"/>
      <c r="S13" s="998"/>
      <c r="T13" s="998"/>
      <c r="U13" s="1000" t="s">
        <v>532</v>
      </c>
      <c r="V13" s="998"/>
      <c r="W13" s="999"/>
      <c r="X13" s="767"/>
      <c r="Y13" s="767"/>
      <c r="Z13" s="514"/>
      <c r="AA13" s="17"/>
      <c r="AB13" s="7"/>
      <c r="AC13" s="7"/>
      <c r="AE13" s="666">
        <v>1</v>
      </c>
      <c r="AF13" s="170">
        <f aca="true" t="shared" si="5" ref="AF13:AF32">IF(AF$6&gt;=A13,AF$4,0)</f>
        <v>0</v>
      </c>
      <c r="AG13" s="168">
        <f aca="true" t="shared" si="6" ref="AG13:AG32">AF13*AF$5/100</f>
        <v>0</v>
      </c>
      <c r="AH13" s="168">
        <f>AG13</f>
        <v>0</v>
      </c>
      <c r="AJ13" s="666">
        <v>1</v>
      </c>
      <c r="AK13" s="170">
        <f>AK4</f>
        <v>0</v>
      </c>
      <c r="AL13" s="168">
        <f aca="true" t="shared" si="7" ref="AL13:AL32">AK13*AK$5</f>
        <v>0</v>
      </c>
      <c r="AM13" s="168">
        <f>IF(A13&gt;=AK$7,AK13,AN13-AL13)</f>
        <v>0</v>
      </c>
      <c r="AN13" s="168">
        <f>IF(A13=0,0,IF(AK$7&gt;=A13,+PMT(AK$5,AK$7,-AK$4,0,0),0))</f>
        <v>0</v>
      </c>
    </row>
    <row r="14" spans="1:40" ht="13.5" customHeight="1">
      <c r="A14" s="797">
        <v>2</v>
      </c>
      <c r="B14" s="798">
        <f t="shared" si="0"/>
        <v>0</v>
      </c>
      <c r="C14" s="798">
        <f t="shared" si="1"/>
        <v>0</v>
      </c>
      <c r="D14" s="798">
        <f t="shared" si="2"/>
        <v>0</v>
      </c>
      <c r="E14" s="798">
        <f t="shared" si="3"/>
        <v>0</v>
      </c>
      <c r="F14" s="767"/>
      <c r="G14" s="666">
        <v>2</v>
      </c>
      <c r="H14" s="168">
        <f aca="true" t="shared" si="8" ref="H14:H32">IF((H13-J13)&lt;0,0,H13-J13)</f>
        <v>0</v>
      </c>
      <c r="I14" s="168">
        <f>Hilfstabelle!N90</f>
        <v>0</v>
      </c>
      <c r="J14" s="168">
        <f>IF(H14=0,0,IF(H7&lt;=12,H4/(H6*12-H7)*12,IF(AND(H7&gt;12,H7&lt;24),H4/(H6*12-H7)*(24-H7),0)))</f>
        <v>0</v>
      </c>
      <c r="K14" s="168">
        <f>I14+J14</f>
        <v>0</v>
      </c>
      <c r="L14" s="767"/>
      <c r="M14" s="666">
        <v>2</v>
      </c>
      <c r="N14" s="168">
        <f aca="true" t="shared" si="9" ref="N14:N32">IF((N13-P13)&lt;0,0,N13-P13)</f>
        <v>0</v>
      </c>
      <c r="O14" s="168">
        <f>Hilfstabelle!N91</f>
        <v>0</v>
      </c>
      <c r="P14" s="168">
        <f>IF(N14=0,0,IF(N7&lt;=12,N4/(N6*12-N7)*12,IF(AND(N7&gt;12,N7&lt;24),N4/(N6*12-N7)*(24-N7),0)))</f>
        <v>0</v>
      </c>
      <c r="Q14" s="168">
        <f t="shared" si="4"/>
        <v>0</v>
      </c>
      <c r="R14" s="768"/>
      <c r="S14" s="982"/>
      <c r="T14" s="1000" t="s">
        <v>55</v>
      </c>
      <c r="U14" s="1000" t="s">
        <v>55</v>
      </c>
      <c r="V14" s="1001" t="s">
        <v>55</v>
      </c>
      <c r="W14" s="1000" t="s">
        <v>55</v>
      </c>
      <c r="X14" s="767"/>
      <c r="Y14" s="660" t="s">
        <v>11</v>
      </c>
      <c r="Z14" s="659" t="s">
        <v>346</v>
      </c>
      <c r="AA14" s="662" t="s">
        <v>348</v>
      </c>
      <c r="AB14" s="663" t="s">
        <v>14</v>
      </c>
      <c r="AC14" s="659" t="s">
        <v>347</v>
      </c>
      <c r="AE14" s="666">
        <v>2</v>
      </c>
      <c r="AF14" s="170">
        <f t="shared" si="5"/>
        <v>0</v>
      </c>
      <c r="AG14" s="168">
        <f t="shared" si="6"/>
        <v>0</v>
      </c>
      <c r="AH14" s="168">
        <f aca="true" t="shared" si="10" ref="AH14:AH32">AG14</f>
        <v>0</v>
      </c>
      <c r="AJ14" s="666">
        <v>2</v>
      </c>
      <c r="AK14" s="168">
        <f>IF(AK13-AM13&lt;0,0,AK13-AM13)</f>
        <v>0</v>
      </c>
      <c r="AL14" s="168">
        <f t="shared" si="7"/>
        <v>0</v>
      </c>
      <c r="AM14" s="168">
        <f aca="true" t="shared" si="11" ref="AM14:AM32">IF(OR(AK14&lt;AM13,A14&gt;=AK$7),AK14,AN14-AL14)</f>
        <v>0</v>
      </c>
      <c r="AN14" s="168">
        <f aca="true" t="shared" si="12" ref="AN14:AN32">IF(A14=0,0,IF(AK$7&gt;=A14,+PMT(AK$5,AK$7,-AK$4,0,0),AL14+AM14))</f>
        <v>0</v>
      </c>
    </row>
    <row r="15" spans="1:40" ht="14.25" customHeight="1">
      <c r="A15" s="666">
        <v>3</v>
      </c>
      <c r="B15" s="798">
        <f t="shared" si="0"/>
        <v>0</v>
      </c>
      <c r="C15" s="798">
        <f t="shared" si="1"/>
        <v>0</v>
      </c>
      <c r="D15" s="798">
        <f t="shared" si="2"/>
        <v>0</v>
      </c>
      <c r="E15" s="798">
        <f t="shared" si="3"/>
        <v>0</v>
      </c>
      <c r="F15" s="767"/>
      <c r="G15" s="666">
        <v>3</v>
      </c>
      <c r="H15" s="168">
        <f t="shared" si="8"/>
        <v>0</v>
      </c>
      <c r="I15" s="168">
        <f>Hilfstabelle!N96</f>
        <v>0</v>
      </c>
      <c r="J15" s="168">
        <f>IF(H15=0,0,IF(H7&lt;=24,H4/(H6*12-H7)*12,IF(AND(H7&gt;24,H7&lt;36),H4/(H6*12-H7)*(36-H7),0)))</f>
        <v>0</v>
      </c>
      <c r="K15" s="168">
        <f aca="true" t="shared" si="13" ref="K15:K32">I15+J15</f>
        <v>0</v>
      </c>
      <c r="L15" s="767"/>
      <c r="M15" s="666">
        <v>3</v>
      </c>
      <c r="N15" s="168">
        <f t="shared" si="9"/>
        <v>0</v>
      </c>
      <c r="O15" s="168">
        <f>Hilfstabelle!N97</f>
        <v>0</v>
      </c>
      <c r="P15" s="168">
        <f>IF(N15=0,0,IF(N7&lt;=24,N4/(N6*12-N7)*12,IF(AND(N7&gt;24,N7&lt;36),N4/(N6*12-N7)*(36-N7),0)))</f>
        <v>0</v>
      </c>
      <c r="Q15" s="168">
        <f t="shared" si="4"/>
        <v>0</v>
      </c>
      <c r="R15" s="768"/>
      <c r="S15" s="666">
        <v>1</v>
      </c>
      <c r="T15" s="170">
        <f>T4</f>
        <v>0</v>
      </c>
      <c r="U15" s="172">
        <f aca="true" t="shared" si="14" ref="U15:U24">T15*T$5/100+T15*T$6/100</f>
        <v>0</v>
      </c>
      <c r="V15" s="547">
        <f aca="true" t="shared" si="15" ref="V15:V24">IF(S15&lt;=T$8,0,T$4/T$9)</f>
        <v>0</v>
      </c>
      <c r="W15" s="168">
        <f aca="true" t="shared" si="16" ref="W15:W24">U15+V15</f>
        <v>0</v>
      </c>
      <c r="X15" s="767"/>
      <c r="Y15" s="779"/>
      <c r="Z15" s="1000" t="s">
        <v>55</v>
      </c>
      <c r="AA15" s="1000" t="s">
        <v>349</v>
      </c>
      <c r="AB15" s="1000" t="s">
        <v>55</v>
      </c>
      <c r="AC15" s="1000" t="s">
        <v>55</v>
      </c>
      <c r="AE15" s="666">
        <v>3</v>
      </c>
      <c r="AF15" s="170">
        <f t="shared" si="5"/>
        <v>0</v>
      </c>
      <c r="AG15" s="168">
        <f t="shared" si="6"/>
        <v>0</v>
      </c>
      <c r="AH15" s="168">
        <f t="shared" si="10"/>
        <v>0</v>
      </c>
      <c r="AJ15" s="666">
        <v>3</v>
      </c>
      <c r="AK15" s="168">
        <f aca="true" t="shared" si="17" ref="AK15:AK28">IF(AK14-AM14&lt;0,0,AK14-AM14)</f>
        <v>0</v>
      </c>
      <c r="AL15" s="168">
        <f t="shared" si="7"/>
        <v>0</v>
      </c>
      <c r="AM15" s="168">
        <f t="shared" si="11"/>
        <v>0</v>
      </c>
      <c r="AN15" s="168">
        <f t="shared" si="12"/>
        <v>0</v>
      </c>
    </row>
    <row r="16" spans="1:40" ht="14.25">
      <c r="A16" s="666">
        <v>4</v>
      </c>
      <c r="B16" s="798">
        <f t="shared" si="0"/>
        <v>0</v>
      </c>
      <c r="C16" s="798">
        <f t="shared" si="1"/>
        <v>0</v>
      </c>
      <c r="D16" s="798">
        <f t="shared" si="2"/>
        <v>0</v>
      </c>
      <c r="E16" s="798">
        <f t="shared" si="3"/>
        <v>0</v>
      </c>
      <c r="F16" s="767"/>
      <c r="G16" s="666">
        <v>4</v>
      </c>
      <c r="H16" s="168">
        <f t="shared" si="8"/>
        <v>0</v>
      </c>
      <c r="I16" s="168">
        <f aca="true" t="shared" si="18" ref="I16:I32">H16*H$5/100</f>
        <v>0</v>
      </c>
      <c r="J16" s="168">
        <f>IF(H16=0,0,IF(H16&lt;H$4/H$8,H16,H$4/(H$6*12-H$7)*12))</f>
        <v>0</v>
      </c>
      <c r="K16" s="168">
        <f t="shared" si="13"/>
        <v>0</v>
      </c>
      <c r="L16" s="767"/>
      <c r="M16" s="666">
        <v>4</v>
      </c>
      <c r="N16" s="168">
        <f t="shared" si="9"/>
        <v>0</v>
      </c>
      <c r="O16" s="168">
        <f aca="true" t="shared" si="19" ref="O16:O32">N16*N$5/100</f>
        <v>0</v>
      </c>
      <c r="P16" s="168">
        <f>IF(N16=0,0,IF(N16&lt;N$4/N$8,N16,N$4/(N$6*12-N$7)*12))</f>
        <v>0</v>
      </c>
      <c r="Q16" s="168">
        <f t="shared" si="4"/>
        <v>0</v>
      </c>
      <c r="R16" s="768"/>
      <c r="S16" s="666">
        <v>2</v>
      </c>
      <c r="T16" s="168">
        <f aca="true" t="shared" si="20" ref="T16:T25">IF((T15-V15)&lt;0,0,T15-V15)</f>
        <v>0</v>
      </c>
      <c r="U16" s="172">
        <f t="shared" si="14"/>
        <v>0</v>
      </c>
      <c r="V16" s="547">
        <f t="shared" si="15"/>
        <v>0</v>
      </c>
      <c r="W16" s="168">
        <f t="shared" si="16"/>
        <v>0</v>
      </c>
      <c r="X16" s="767"/>
      <c r="Y16" s="780"/>
      <c r="Z16" s="781"/>
      <c r="AA16" s="1000" t="s">
        <v>55</v>
      </c>
      <c r="AB16" s="1001"/>
      <c r="AC16" s="1001"/>
      <c r="AE16" s="666">
        <v>4</v>
      </c>
      <c r="AF16" s="170">
        <f t="shared" si="5"/>
        <v>0</v>
      </c>
      <c r="AG16" s="168">
        <f t="shared" si="6"/>
        <v>0</v>
      </c>
      <c r="AH16" s="168">
        <f t="shared" si="10"/>
        <v>0</v>
      </c>
      <c r="AJ16" s="666">
        <v>4</v>
      </c>
      <c r="AK16" s="168">
        <f t="shared" si="17"/>
        <v>0</v>
      </c>
      <c r="AL16" s="168">
        <f t="shared" si="7"/>
        <v>0</v>
      </c>
      <c r="AM16" s="168">
        <f t="shared" si="11"/>
        <v>0</v>
      </c>
      <c r="AN16" s="168">
        <f t="shared" si="12"/>
        <v>0</v>
      </c>
    </row>
    <row r="17" spans="1:40" ht="12.75">
      <c r="A17" s="666">
        <v>5</v>
      </c>
      <c r="B17" s="798">
        <f t="shared" si="0"/>
        <v>0</v>
      </c>
      <c r="C17" s="798">
        <f t="shared" si="1"/>
        <v>0</v>
      </c>
      <c r="D17" s="798">
        <f t="shared" si="2"/>
        <v>0</v>
      </c>
      <c r="E17" s="798">
        <f t="shared" si="3"/>
        <v>0</v>
      </c>
      <c r="F17" s="767"/>
      <c r="G17" s="666">
        <v>5</v>
      </c>
      <c r="H17" s="168">
        <f t="shared" si="8"/>
        <v>0</v>
      </c>
      <c r="I17" s="168">
        <f t="shared" si="18"/>
        <v>0</v>
      </c>
      <c r="J17" s="168">
        <f aca="true" t="shared" si="21" ref="J17:J32">IF(H17=0,0,IF(H17&lt;H$4/H$8,H17,H$4/(H$6*12-H$7)*12))</f>
        <v>0</v>
      </c>
      <c r="K17" s="168">
        <f t="shared" si="13"/>
        <v>0</v>
      </c>
      <c r="L17" s="767"/>
      <c r="M17" s="666">
        <v>5</v>
      </c>
      <c r="N17" s="168">
        <f t="shared" si="9"/>
        <v>0</v>
      </c>
      <c r="O17" s="168">
        <f t="shared" si="19"/>
        <v>0</v>
      </c>
      <c r="P17" s="168">
        <f aca="true" t="shared" si="22" ref="P17:P32">IF(N17=0,0,IF(N17&lt;N$4/N$8,N17,N$4/(N$6*12-N$7)*12))</f>
        <v>0</v>
      </c>
      <c r="Q17" s="168">
        <f t="shared" si="4"/>
        <v>0</v>
      </c>
      <c r="R17" s="768"/>
      <c r="S17" s="666">
        <v>3</v>
      </c>
      <c r="T17" s="168">
        <f t="shared" si="20"/>
        <v>0</v>
      </c>
      <c r="U17" s="172">
        <f t="shared" si="14"/>
        <v>0</v>
      </c>
      <c r="V17" s="547">
        <f t="shared" si="15"/>
        <v>0</v>
      </c>
      <c r="W17" s="168">
        <f t="shared" si="16"/>
        <v>0</v>
      </c>
      <c r="X17" s="767"/>
      <c r="Y17" s="666">
        <v>1</v>
      </c>
      <c r="Z17" s="661">
        <f>Z4</f>
        <v>0</v>
      </c>
      <c r="AA17" s="168">
        <f>Z$5/100*Z17+Z$8/100*Z17</f>
        <v>0</v>
      </c>
      <c r="AB17" s="547">
        <f>IF(Y17&lt;=Z$10,0,Z$4/Z$11)</f>
        <v>0</v>
      </c>
      <c r="AC17" s="547">
        <f aca="true" t="shared" si="23" ref="AC17:AC31">AA17+AB17</f>
        <v>0</v>
      </c>
      <c r="AE17" s="666">
        <v>5</v>
      </c>
      <c r="AF17" s="170">
        <f t="shared" si="5"/>
        <v>0</v>
      </c>
      <c r="AG17" s="168">
        <f t="shared" si="6"/>
        <v>0</v>
      </c>
      <c r="AH17" s="168">
        <f t="shared" si="10"/>
        <v>0</v>
      </c>
      <c r="AJ17" s="666">
        <v>5</v>
      </c>
      <c r="AK17" s="168">
        <f t="shared" si="17"/>
        <v>0</v>
      </c>
      <c r="AL17" s="168">
        <f t="shared" si="7"/>
        <v>0</v>
      </c>
      <c r="AM17" s="168">
        <f t="shared" si="11"/>
        <v>0</v>
      </c>
      <c r="AN17" s="168">
        <f t="shared" si="12"/>
        <v>0</v>
      </c>
    </row>
    <row r="18" spans="1:40" ht="12.75">
      <c r="A18" s="666">
        <v>6</v>
      </c>
      <c r="B18" s="798">
        <f t="shared" si="0"/>
        <v>0</v>
      </c>
      <c r="C18" s="798">
        <f t="shared" si="1"/>
        <v>0</v>
      </c>
      <c r="D18" s="798">
        <f t="shared" si="2"/>
        <v>0</v>
      </c>
      <c r="E18" s="798">
        <f t="shared" si="3"/>
        <v>0</v>
      </c>
      <c r="F18" s="767"/>
      <c r="G18" s="666">
        <v>6</v>
      </c>
      <c r="H18" s="168">
        <f t="shared" si="8"/>
        <v>0</v>
      </c>
      <c r="I18" s="168">
        <f t="shared" si="18"/>
        <v>0</v>
      </c>
      <c r="J18" s="168">
        <f t="shared" si="21"/>
        <v>0</v>
      </c>
      <c r="K18" s="168">
        <f t="shared" si="13"/>
        <v>0</v>
      </c>
      <c r="L18" s="767"/>
      <c r="M18" s="666">
        <v>6</v>
      </c>
      <c r="N18" s="168">
        <f t="shared" si="9"/>
        <v>0</v>
      </c>
      <c r="O18" s="168">
        <f t="shared" si="19"/>
        <v>0</v>
      </c>
      <c r="P18" s="168">
        <f t="shared" si="22"/>
        <v>0</v>
      </c>
      <c r="Q18" s="168">
        <f t="shared" si="4"/>
        <v>0</v>
      </c>
      <c r="R18" s="768"/>
      <c r="S18" s="666">
        <v>4</v>
      </c>
      <c r="T18" s="168">
        <f t="shared" si="20"/>
        <v>0</v>
      </c>
      <c r="U18" s="172">
        <f t="shared" si="14"/>
        <v>0</v>
      </c>
      <c r="V18" s="547">
        <f t="shared" si="15"/>
        <v>0</v>
      </c>
      <c r="W18" s="168">
        <f t="shared" si="16"/>
        <v>0</v>
      </c>
      <c r="X18" s="767"/>
      <c r="Y18" s="666">
        <v>2</v>
      </c>
      <c r="Z18" s="168">
        <f>IF((Z17-AB17)&lt;0,0,Z17-AB17)</f>
        <v>0</v>
      </c>
      <c r="AA18" s="168">
        <f>Z$5/100*Z18+Z$8/100*Z18</f>
        <v>0</v>
      </c>
      <c r="AB18" s="547">
        <f aca="true" t="shared" si="24" ref="AB18:AB31">IF(Y18&lt;=Z$10,0,Z$4/Z$11)</f>
        <v>0</v>
      </c>
      <c r="AC18" s="168">
        <f t="shared" si="23"/>
        <v>0</v>
      </c>
      <c r="AE18" s="666">
        <v>6</v>
      </c>
      <c r="AF18" s="170">
        <f t="shared" si="5"/>
        <v>0</v>
      </c>
      <c r="AG18" s="168">
        <f t="shared" si="6"/>
        <v>0</v>
      </c>
      <c r="AH18" s="168">
        <f t="shared" si="10"/>
        <v>0</v>
      </c>
      <c r="AJ18" s="666">
        <v>6</v>
      </c>
      <c r="AK18" s="168">
        <f t="shared" si="17"/>
        <v>0</v>
      </c>
      <c r="AL18" s="168">
        <f t="shared" si="7"/>
        <v>0</v>
      </c>
      <c r="AM18" s="168">
        <f t="shared" si="11"/>
        <v>0</v>
      </c>
      <c r="AN18" s="168">
        <f t="shared" si="12"/>
        <v>0</v>
      </c>
    </row>
    <row r="19" spans="1:40" ht="12.75">
      <c r="A19" s="666">
        <v>7</v>
      </c>
      <c r="B19" s="798">
        <f t="shared" si="0"/>
        <v>0</v>
      </c>
      <c r="C19" s="798">
        <f t="shared" si="1"/>
        <v>0</v>
      </c>
      <c r="D19" s="798">
        <f t="shared" si="2"/>
        <v>0</v>
      </c>
      <c r="E19" s="798">
        <f t="shared" si="3"/>
        <v>0</v>
      </c>
      <c r="F19" s="767"/>
      <c r="G19" s="666">
        <v>7</v>
      </c>
      <c r="H19" s="168">
        <f t="shared" si="8"/>
        <v>0</v>
      </c>
      <c r="I19" s="168">
        <f t="shared" si="18"/>
        <v>0</v>
      </c>
      <c r="J19" s="168">
        <f t="shared" si="21"/>
        <v>0</v>
      </c>
      <c r="K19" s="168">
        <f t="shared" si="13"/>
        <v>0</v>
      </c>
      <c r="L19" s="767"/>
      <c r="M19" s="666">
        <v>7</v>
      </c>
      <c r="N19" s="168">
        <f t="shared" si="9"/>
        <v>0</v>
      </c>
      <c r="O19" s="168">
        <f t="shared" si="19"/>
        <v>0</v>
      </c>
      <c r="P19" s="168">
        <f t="shared" si="22"/>
        <v>0</v>
      </c>
      <c r="Q19" s="168">
        <f t="shared" si="4"/>
        <v>0</v>
      </c>
      <c r="R19" s="768"/>
      <c r="S19" s="666">
        <v>5</v>
      </c>
      <c r="T19" s="168">
        <f t="shared" si="20"/>
        <v>0</v>
      </c>
      <c r="U19" s="172">
        <f t="shared" si="14"/>
        <v>0</v>
      </c>
      <c r="V19" s="547">
        <f t="shared" si="15"/>
        <v>0</v>
      </c>
      <c r="W19" s="168">
        <f t="shared" si="16"/>
        <v>0</v>
      </c>
      <c r="X19" s="767"/>
      <c r="Y19" s="666">
        <v>3</v>
      </c>
      <c r="Z19" s="168">
        <f aca="true" t="shared" si="25" ref="Z19:Z32">IF((Z18-AB18)&lt;0,0,Z18-AB18)</f>
        <v>0</v>
      </c>
      <c r="AA19" s="168">
        <f>Z$5/100*Z19+Z$8/100*Z19</f>
        <v>0</v>
      </c>
      <c r="AB19" s="547">
        <f t="shared" si="24"/>
        <v>0</v>
      </c>
      <c r="AC19" s="168">
        <f t="shared" si="23"/>
        <v>0</v>
      </c>
      <c r="AE19" s="666">
        <v>7</v>
      </c>
      <c r="AF19" s="170">
        <f t="shared" si="5"/>
        <v>0</v>
      </c>
      <c r="AG19" s="168">
        <f t="shared" si="6"/>
        <v>0</v>
      </c>
      <c r="AH19" s="168">
        <f t="shared" si="10"/>
        <v>0</v>
      </c>
      <c r="AJ19" s="666">
        <v>7</v>
      </c>
      <c r="AK19" s="168">
        <f t="shared" si="17"/>
        <v>0</v>
      </c>
      <c r="AL19" s="168">
        <f t="shared" si="7"/>
        <v>0</v>
      </c>
      <c r="AM19" s="168">
        <f t="shared" si="11"/>
        <v>0</v>
      </c>
      <c r="AN19" s="168">
        <f t="shared" si="12"/>
        <v>0</v>
      </c>
    </row>
    <row r="20" spans="1:40" ht="12.75">
      <c r="A20" s="666">
        <v>8</v>
      </c>
      <c r="B20" s="798">
        <f t="shared" si="0"/>
        <v>0</v>
      </c>
      <c r="C20" s="798">
        <f t="shared" si="1"/>
        <v>0</v>
      </c>
      <c r="D20" s="798">
        <f t="shared" si="2"/>
        <v>0</v>
      </c>
      <c r="E20" s="798">
        <f t="shared" si="3"/>
        <v>0</v>
      </c>
      <c r="F20" s="767"/>
      <c r="G20" s="666">
        <v>8</v>
      </c>
      <c r="H20" s="168">
        <f t="shared" si="8"/>
        <v>0</v>
      </c>
      <c r="I20" s="168">
        <f t="shared" si="18"/>
        <v>0</v>
      </c>
      <c r="J20" s="168">
        <f t="shared" si="21"/>
        <v>0</v>
      </c>
      <c r="K20" s="168">
        <f t="shared" si="13"/>
        <v>0</v>
      </c>
      <c r="L20" s="767"/>
      <c r="M20" s="666">
        <v>8</v>
      </c>
      <c r="N20" s="168">
        <f t="shared" si="9"/>
        <v>0</v>
      </c>
      <c r="O20" s="168">
        <f t="shared" si="19"/>
        <v>0</v>
      </c>
      <c r="P20" s="168">
        <f t="shared" si="22"/>
        <v>0</v>
      </c>
      <c r="Q20" s="168">
        <f t="shared" si="4"/>
        <v>0</v>
      </c>
      <c r="R20" s="768"/>
      <c r="S20" s="666">
        <v>6</v>
      </c>
      <c r="T20" s="168">
        <f t="shared" si="20"/>
        <v>0</v>
      </c>
      <c r="U20" s="172">
        <f t="shared" si="14"/>
        <v>0</v>
      </c>
      <c r="V20" s="547">
        <f t="shared" si="15"/>
        <v>0</v>
      </c>
      <c r="W20" s="168">
        <f t="shared" si="16"/>
        <v>0</v>
      </c>
      <c r="X20" s="767"/>
      <c r="Y20" s="666">
        <v>4</v>
      </c>
      <c r="Z20" s="168">
        <f t="shared" si="25"/>
        <v>0</v>
      </c>
      <c r="AA20" s="168">
        <f aca="true" t="shared" si="26" ref="AA20:AA26">Z$6/100*Z20+Z$8/100*Z20</f>
        <v>0</v>
      </c>
      <c r="AB20" s="547">
        <f t="shared" si="24"/>
        <v>0</v>
      </c>
      <c r="AC20" s="168">
        <f t="shared" si="23"/>
        <v>0</v>
      </c>
      <c r="AE20" s="666">
        <v>8</v>
      </c>
      <c r="AF20" s="170">
        <f t="shared" si="5"/>
        <v>0</v>
      </c>
      <c r="AG20" s="168">
        <f t="shared" si="6"/>
        <v>0</v>
      </c>
      <c r="AH20" s="168">
        <f t="shared" si="10"/>
        <v>0</v>
      </c>
      <c r="AJ20" s="666">
        <v>8</v>
      </c>
      <c r="AK20" s="168">
        <f t="shared" si="17"/>
        <v>0</v>
      </c>
      <c r="AL20" s="168">
        <f t="shared" si="7"/>
        <v>0</v>
      </c>
      <c r="AM20" s="168">
        <f t="shared" si="11"/>
        <v>0</v>
      </c>
      <c r="AN20" s="168">
        <f t="shared" si="12"/>
        <v>0</v>
      </c>
    </row>
    <row r="21" spans="1:40" ht="12.75">
      <c r="A21" s="666">
        <v>9</v>
      </c>
      <c r="B21" s="798">
        <f t="shared" si="0"/>
        <v>0</v>
      </c>
      <c r="C21" s="798">
        <f t="shared" si="1"/>
        <v>0</v>
      </c>
      <c r="D21" s="798">
        <f t="shared" si="2"/>
        <v>0</v>
      </c>
      <c r="E21" s="798">
        <f t="shared" si="3"/>
        <v>0</v>
      </c>
      <c r="F21" s="767"/>
      <c r="G21" s="666">
        <v>9</v>
      </c>
      <c r="H21" s="168">
        <f t="shared" si="8"/>
        <v>0</v>
      </c>
      <c r="I21" s="168">
        <f t="shared" si="18"/>
        <v>0</v>
      </c>
      <c r="J21" s="168">
        <f t="shared" si="21"/>
        <v>0</v>
      </c>
      <c r="K21" s="168">
        <f t="shared" si="13"/>
        <v>0</v>
      </c>
      <c r="L21" s="767"/>
      <c r="M21" s="666">
        <v>9</v>
      </c>
      <c r="N21" s="168">
        <f t="shared" si="9"/>
        <v>0</v>
      </c>
      <c r="O21" s="168">
        <f t="shared" si="19"/>
        <v>0</v>
      </c>
      <c r="P21" s="168">
        <f t="shared" si="22"/>
        <v>0</v>
      </c>
      <c r="Q21" s="168">
        <f t="shared" si="4"/>
        <v>0</v>
      </c>
      <c r="R21" s="768"/>
      <c r="S21" s="666">
        <v>7</v>
      </c>
      <c r="T21" s="168">
        <f t="shared" si="20"/>
        <v>0</v>
      </c>
      <c r="U21" s="172">
        <f t="shared" si="14"/>
        <v>0</v>
      </c>
      <c r="V21" s="547">
        <f t="shared" si="15"/>
        <v>0</v>
      </c>
      <c r="W21" s="168">
        <f t="shared" si="16"/>
        <v>0</v>
      </c>
      <c r="X21" s="767"/>
      <c r="Y21" s="666">
        <v>5</v>
      </c>
      <c r="Z21" s="168">
        <f t="shared" si="25"/>
        <v>0</v>
      </c>
      <c r="AA21" s="168">
        <f t="shared" si="26"/>
        <v>0</v>
      </c>
      <c r="AB21" s="547">
        <f t="shared" si="24"/>
        <v>0</v>
      </c>
      <c r="AC21" s="168">
        <f t="shared" si="23"/>
        <v>0</v>
      </c>
      <c r="AE21" s="666">
        <v>9</v>
      </c>
      <c r="AF21" s="170">
        <f t="shared" si="5"/>
        <v>0</v>
      </c>
      <c r="AG21" s="168">
        <f t="shared" si="6"/>
        <v>0</v>
      </c>
      <c r="AH21" s="168">
        <f t="shared" si="10"/>
        <v>0</v>
      </c>
      <c r="AJ21" s="666">
        <v>9</v>
      </c>
      <c r="AK21" s="168">
        <f t="shared" si="17"/>
        <v>0</v>
      </c>
      <c r="AL21" s="168">
        <f t="shared" si="7"/>
        <v>0</v>
      </c>
      <c r="AM21" s="168">
        <f t="shared" si="11"/>
        <v>0</v>
      </c>
      <c r="AN21" s="168">
        <f t="shared" si="12"/>
        <v>0</v>
      </c>
    </row>
    <row r="22" spans="1:40" ht="12.75">
      <c r="A22" s="666">
        <v>10</v>
      </c>
      <c r="B22" s="798">
        <f t="shared" si="0"/>
        <v>0</v>
      </c>
      <c r="C22" s="798">
        <f t="shared" si="1"/>
        <v>0</v>
      </c>
      <c r="D22" s="798">
        <f t="shared" si="2"/>
        <v>0</v>
      </c>
      <c r="E22" s="798">
        <f t="shared" si="3"/>
        <v>0</v>
      </c>
      <c r="F22" s="767"/>
      <c r="G22" s="666">
        <v>10</v>
      </c>
      <c r="H22" s="168">
        <f t="shared" si="8"/>
        <v>0</v>
      </c>
      <c r="I22" s="168">
        <f t="shared" si="18"/>
        <v>0</v>
      </c>
      <c r="J22" s="168">
        <f t="shared" si="21"/>
        <v>0</v>
      </c>
      <c r="K22" s="168">
        <f t="shared" si="13"/>
        <v>0</v>
      </c>
      <c r="L22" s="767"/>
      <c r="M22" s="666">
        <v>10</v>
      </c>
      <c r="N22" s="168">
        <f t="shared" si="9"/>
        <v>0</v>
      </c>
      <c r="O22" s="168">
        <f t="shared" si="19"/>
        <v>0</v>
      </c>
      <c r="P22" s="168">
        <f t="shared" si="22"/>
        <v>0</v>
      </c>
      <c r="Q22" s="168">
        <f t="shared" si="4"/>
        <v>0</v>
      </c>
      <c r="R22" s="768"/>
      <c r="S22" s="666">
        <v>8</v>
      </c>
      <c r="T22" s="168">
        <f t="shared" si="20"/>
        <v>0</v>
      </c>
      <c r="U22" s="172">
        <f t="shared" si="14"/>
        <v>0</v>
      </c>
      <c r="V22" s="547">
        <f t="shared" si="15"/>
        <v>0</v>
      </c>
      <c r="W22" s="168">
        <f t="shared" si="16"/>
        <v>0</v>
      </c>
      <c r="X22" s="767"/>
      <c r="Y22" s="666">
        <v>6</v>
      </c>
      <c r="Z22" s="168">
        <f t="shared" si="25"/>
        <v>0</v>
      </c>
      <c r="AA22" s="168">
        <f t="shared" si="26"/>
        <v>0</v>
      </c>
      <c r="AB22" s="547">
        <f t="shared" si="24"/>
        <v>0</v>
      </c>
      <c r="AC22" s="168">
        <f t="shared" si="23"/>
        <v>0</v>
      </c>
      <c r="AE22" s="666">
        <v>10</v>
      </c>
      <c r="AF22" s="170">
        <f t="shared" si="5"/>
        <v>0</v>
      </c>
      <c r="AG22" s="168">
        <f t="shared" si="6"/>
        <v>0</v>
      </c>
      <c r="AH22" s="168">
        <f t="shared" si="10"/>
        <v>0</v>
      </c>
      <c r="AJ22" s="666">
        <v>10</v>
      </c>
      <c r="AK22" s="168">
        <f t="shared" si="17"/>
        <v>0</v>
      </c>
      <c r="AL22" s="168">
        <f t="shared" si="7"/>
        <v>0</v>
      </c>
      <c r="AM22" s="168">
        <f t="shared" si="11"/>
        <v>0</v>
      </c>
      <c r="AN22" s="168">
        <f t="shared" si="12"/>
        <v>0</v>
      </c>
    </row>
    <row r="23" spans="1:40" ht="12.75">
      <c r="A23" s="666">
        <v>11</v>
      </c>
      <c r="B23" s="798">
        <f>H23+N23+T25+Z27+AF23+AK23</f>
        <v>0</v>
      </c>
      <c r="C23" s="798">
        <f>I23+O23+IF(U25="",0,U25)+AA27+AG23+AL23</f>
        <v>0</v>
      </c>
      <c r="D23" s="798">
        <f>J23+P23+IF(V25="",0,V25)+AB27+AM23</f>
        <v>0</v>
      </c>
      <c r="E23" s="798">
        <f>K23+Q23+IF(W25="",0,W25)+AC27+AN23+AH23</f>
        <v>0</v>
      </c>
      <c r="F23" s="767"/>
      <c r="G23" s="666">
        <v>11</v>
      </c>
      <c r="H23" s="168">
        <f t="shared" si="8"/>
        <v>0</v>
      </c>
      <c r="I23" s="168">
        <f t="shared" si="18"/>
        <v>0</v>
      </c>
      <c r="J23" s="168">
        <f t="shared" si="21"/>
        <v>0</v>
      </c>
      <c r="K23" s="168">
        <f t="shared" si="13"/>
        <v>0</v>
      </c>
      <c r="L23" s="767"/>
      <c r="M23" s="666">
        <v>11</v>
      </c>
      <c r="N23" s="168">
        <f t="shared" si="9"/>
        <v>0</v>
      </c>
      <c r="O23" s="168">
        <f t="shared" si="19"/>
        <v>0</v>
      </c>
      <c r="P23" s="168">
        <f t="shared" si="22"/>
        <v>0</v>
      </c>
      <c r="Q23" s="168">
        <f t="shared" si="4"/>
        <v>0</v>
      </c>
      <c r="R23" s="768"/>
      <c r="S23" s="666">
        <v>9</v>
      </c>
      <c r="T23" s="168">
        <f t="shared" si="20"/>
        <v>0</v>
      </c>
      <c r="U23" s="172">
        <f t="shared" si="14"/>
        <v>0</v>
      </c>
      <c r="V23" s="547">
        <f t="shared" si="15"/>
        <v>0</v>
      </c>
      <c r="W23" s="168">
        <f t="shared" si="16"/>
        <v>0</v>
      </c>
      <c r="X23" s="767"/>
      <c r="Y23" s="666">
        <v>7</v>
      </c>
      <c r="Z23" s="168">
        <f t="shared" si="25"/>
        <v>0</v>
      </c>
      <c r="AA23" s="168">
        <f t="shared" si="26"/>
        <v>0</v>
      </c>
      <c r="AB23" s="547">
        <f t="shared" si="24"/>
        <v>0</v>
      </c>
      <c r="AC23" s="168">
        <f t="shared" si="23"/>
        <v>0</v>
      </c>
      <c r="AE23" s="666">
        <v>11</v>
      </c>
      <c r="AF23" s="170">
        <f t="shared" si="5"/>
        <v>0</v>
      </c>
      <c r="AG23" s="168">
        <f t="shared" si="6"/>
        <v>0</v>
      </c>
      <c r="AH23" s="168">
        <f t="shared" si="10"/>
        <v>0</v>
      </c>
      <c r="AJ23" s="666">
        <v>11</v>
      </c>
      <c r="AK23" s="168">
        <f t="shared" si="17"/>
        <v>0</v>
      </c>
      <c r="AL23" s="168">
        <f t="shared" si="7"/>
        <v>0</v>
      </c>
      <c r="AM23" s="168">
        <f t="shared" si="11"/>
        <v>0</v>
      </c>
      <c r="AN23" s="168">
        <f t="shared" si="12"/>
        <v>0</v>
      </c>
    </row>
    <row r="24" spans="1:40" ht="12.75">
      <c r="A24" s="666">
        <v>12</v>
      </c>
      <c r="B24" s="798">
        <f>H24+N24+Z28+AF24+AK24</f>
        <v>0</v>
      </c>
      <c r="C24" s="798">
        <f>I24+O24+AA28+AG24+AL24</f>
        <v>0</v>
      </c>
      <c r="D24" s="798">
        <f>J24+P24+AB28+AM24</f>
        <v>0</v>
      </c>
      <c r="E24" s="798">
        <f>K24+Q24+AC28+AN24+AH24</f>
        <v>0</v>
      </c>
      <c r="F24" s="767"/>
      <c r="G24" s="666">
        <v>12</v>
      </c>
      <c r="H24" s="168">
        <f t="shared" si="8"/>
        <v>0</v>
      </c>
      <c r="I24" s="168">
        <f t="shared" si="18"/>
        <v>0</v>
      </c>
      <c r="J24" s="168">
        <f t="shared" si="21"/>
        <v>0</v>
      </c>
      <c r="K24" s="168">
        <f t="shared" si="13"/>
        <v>0</v>
      </c>
      <c r="L24" s="767"/>
      <c r="M24" s="666">
        <v>12</v>
      </c>
      <c r="N24" s="168">
        <f t="shared" si="9"/>
        <v>0</v>
      </c>
      <c r="O24" s="168">
        <f t="shared" si="19"/>
        <v>0</v>
      </c>
      <c r="P24" s="168">
        <f t="shared" si="22"/>
        <v>0</v>
      </c>
      <c r="Q24" s="168">
        <f t="shared" si="4"/>
        <v>0</v>
      </c>
      <c r="R24" s="768"/>
      <c r="S24" s="666">
        <v>10</v>
      </c>
      <c r="T24" s="168">
        <f t="shared" si="20"/>
        <v>0</v>
      </c>
      <c r="U24" s="172">
        <f t="shared" si="14"/>
        <v>0</v>
      </c>
      <c r="V24" s="547">
        <f t="shared" si="15"/>
        <v>0</v>
      </c>
      <c r="W24" s="168">
        <f t="shared" si="16"/>
        <v>0</v>
      </c>
      <c r="X24" s="767"/>
      <c r="Y24" s="666">
        <v>8</v>
      </c>
      <c r="Z24" s="168">
        <f t="shared" si="25"/>
        <v>0</v>
      </c>
      <c r="AA24" s="168">
        <f t="shared" si="26"/>
        <v>0</v>
      </c>
      <c r="AB24" s="547">
        <f t="shared" si="24"/>
        <v>0</v>
      </c>
      <c r="AC24" s="168">
        <f t="shared" si="23"/>
        <v>0</v>
      </c>
      <c r="AE24" s="666">
        <v>12</v>
      </c>
      <c r="AF24" s="170">
        <f t="shared" si="5"/>
        <v>0</v>
      </c>
      <c r="AG24" s="168">
        <f t="shared" si="6"/>
        <v>0</v>
      </c>
      <c r="AH24" s="168">
        <f t="shared" si="10"/>
        <v>0</v>
      </c>
      <c r="AJ24" s="666">
        <v>12</v>
      </c>
      <c r="AK24" s="168">
        <f t="shared" si="17"/>
        <v>0</v>
      </c>
      <c r="AL24" s="168">
        <f t="shared" si="7"/>
        <v>0</v>
      </c>
      <c r="AM24" s="168">
        <f t="shared" si="11"/>
        <v>0</v>
      </c>
      <c r="AN24" s="168">
        <f t="shared" si="12"/>
        <v>0</v>
      </c>
    </row>
    <row r="25" spans="1:40" ht="12.75">
      <c r="A25" s="666">
        <v>13</v>
      </c>
      <c r="B25" s="798">
        <f aca="true" t="shared" si="27" ref="B25:B32">H25+N25+Z29+AF25+AK25</f>
        <v>0</v>
      </c>
      <c r="C25" s="798">
        <f>I25+O25+AA29+AG25+AL25</f>
        <v>0</v>
      </c>
      <c r="D25" s="798">
        <f>J25+P25+AB29+AM25</f>
        <v>0</v>
      </c>
      <c r="E25" s="798">
        <f>K25+Q25+AC29+AN25+AH25</f>
        <v>0</v>
      </c>
      <c r="F25" s="767"/>
      <c r="G25" s="666">
        <v>13</v>
      </c>
      <c r="H25" s="168">
        <f t="shared" si="8"/>
        <v>0</v>
      </c>
      <c r="I25" s="168">
        <f t="shared" si="18"/>
        <v>0</v>
      </c>
      <c r="J25" s="168">
        <f t="shared" si="21"/>
        <v>0</v>
      </c>
      <c r="K25" s="168">
        <f t="shared" si="13"/>
        <v>0</v>
      </c>
      <c r="L25" s="767"/>
      <c r="M25" s="666">
        <v>13</v>
      </c>
      <c r="N25" s="168">
        <f t="shared" si="9"/>
        <v>0</v>
      </c>
      <c r="O25" s="168">
        <f t="shared" si="19"/>
        <v>0</v>
      </c>
      <c r="P25" s="168">
        <f t="shared" si="22"/>
        <v>0</v>
      </c>
      <c r="Q25" s="168">
        <f t="shared" si="4"/>
        <v>0</v>
      </c>
      <c r="R25" s="768"/>
      <c r="S25" s="666">
        <v>11</v>
      </c>
      <c r="T25" s="168">
        <f t="shared" si="20"/>
        <v>0</v>
      </c>
      <c r="U25" s="172">
        <f>IF(T25=0,"",T25*T$5/100+T$6/100*T25/2)</f>
      </c>
      <c r="V25" s="547">
        <f>IF(S25&gt;T7,"",IF(S25&lt;=T$8,"",T$4/T$9))</f>
      </c>
      <c r="W25" s="168">
        <f>IF(S25&gt;T7,"",U25+V25)</f>
      </c>
      <c r="X25" s="767"/>
      <c r="Y25" s="666">
        <v>9</v>
      </c>
      <c r="Z25" s="168">
        <f t="shared" si="25"/>
        <v>0</v>
      </c>
      <c r="AA25" s="168">
        <f t="shared" si="26"/>
        <v>0</v>
      </c>
      <c r="AB25" s="547">
        <f t="shared" si="24"/>
        <v>0</v>
      </c>
      <c r="AC25" s="168">
        <f t="shared" si="23"/>
        <v>0</v>
      </c>
      <c r="AE25" s="666">
        <v>13</v>
      </c>
      <c r="AF25" s="170">
        <f t="shared" si="5"/>
        <v>0</v>
      </c>
      <c r="AG25" s="168">
        <f t="shared" si="6"/>
        <v>0</v>
      </c>
      <c r="AH25" s="168">
        <f t="shared" si="10"/>
        <v>0</v>
      </c>
      <c r="AJ25" s="666">
        <v>13</v>
      </c>
      <c r="AK25" s="168">
        <f t="shared" si="17"/>
        <v>0</v>
      </c>
      <c r="AL25" s="168">
        <f t="shared" si="7"/>
        <v>0</v>
      </c>
      <c r="AM25" s="168">
        <f t="shared" si="11"/>
        <v>0</v>
      </c>
      <c r="AN25" s="168">
        <f t="shared" si="12"/>
        <v>0</v>
      </c>
    </row>
    <row r="26" spans="1:40" ht="12.75">
      <c r="A26" s="666">
        <v>14</v>
      </c>
      <c r="B26" s="798">
        <f t="shared" si="27"/>
        <v>0</v>
      </c>
      <c r="C26" s="798">
        <f>I26+O26+AA30+AG26+AL26</f>
        <v>0</v>
      </c>
      <c r="D26" s="798">
        <f>J26+P26+AB30+AM26</f>
        <v>0</v>
      </c>
      <c r="E26" s="798">
        <f>K26+Q26+AC30+AN26+AH26</f>
        <v>0</v>
      </c>
      <c r="F26" s="767"/>
      <c r="G26" s="666">
        <v>14</v>
      </c>
      <c r="H26" s="168">
        <f t="shared" si="8"/>
        <v>0</v>
      </c>
      <c r="I26" s="168">
        <f t="shared" si="18"/>
        <v>0</v>
      </c>
      <c r="J26" s="168">
        <f t="shared" si="21"/>
        <v>0</v>
      </c>
      <c r="K26" s="168">
        <f t="shared" si="13"/>
        <v>0</v>
      </c>
      <c r="L26" s="767"/>
      <c r="M26" s="666">
        <v>14</v>
      </c>
      <c r="N26" s="168">
        <f t="shared" si="9"/>
        <v>0</v>
      </c>
      <c r="O26" s="168">
        <f t="shared" si="19"/>
        <v>0</v>
      </c>
      <c r="P26" s="168">
        <f t="shared" si="22"/>
        <v>0</v>
      </c>
      <c r="Q26" s="168">
        <f t="shared" si="4"/>
        <v>0</v>
      </c>
      <c r="R26" s="768"/>
      <c r="S26" s="782"/>
      <c r="T26" s="505"/>
      <c r="U26" s="169"/>
      <c r="V26" s="169"/>
      <c r="W26" s="169"/>
      <c r="X26" s="767"/>
      <c r="Y26" s="666">
        <v>10</v>
      </c>
      <c r="Z26" s="168">
        <f t="shared" si="25"/>
        <v>0</v>
      </c>
      <c r="AA26" s="168">
        <f t="shared" si="26"/>
        <v>0</v>
      </c>
      <c r="AB26" s="547">
        <f t="shared" si="24"/>
        <v>0</v>
      </c>
      <c r="AC26" s="168">
        <f t="shared" si="23"/>
        <v>0</v>
      </c>
      <c r="AE26" s="666">
        <v>14</v>
      </c>
      <c r="AF26" s="170">
        <f t="shared" si="5"/>
        <v>0</v>
      </c>
      <c r="AG26" s="168">
        <f t="shared" si="6"/>
        <v>0</v>
      </c>
      <c r="AH26" s="168">
        <f t="shared" si="10"/>
        <v>0</v>
      </c>
      <c r="AJ26" s="666">
        <v>14</v>
      </c>
      <c r="AK26" s="168">
        <f t="shared" si="17"/>
        <v>0</v>
      </c>
      <c r="AL26" s="168">
        <f t="shared" si="7"/>
        <v>0</v>
      </c>
      <c r="AM26" s="168">
        <f t="shared" si="11"/>
        <v>0</v>
      </c>
      <c r="AN26" s="168">
        <f t="shared" si="12"/>
        <v>0</v>
      </c>
    </row>
    <row r="27" spans="1:40" ht="12.75">
      <c r="A27" s="666">
        <v>15</v>
      </c>
      <c r="B27" s="798">
        <f t="shared" si="27"/>
        <v>0</v>
      </c>
      <c r="C27" s="798">
        <f>I27+O27+AA31+AG27+AL27</f>
        <v>0</v>
      </c>
      <c r="D27" s="798">
        <f>J27+P27+AB31+AM27</f>
        <v>0</v>
      </c>
      <c r="E27" s="798">
        <f>K27+Q27+AC31+AN27+AH27</f>
        <v>0</v>
      </c>
      <c r="F27" s="767"/>
      <c r="G27" s="666">
        <v>15</v>
      </c>
      <c r="H27" s="168">
        <f t="shared" si="8"/>
        <v>0</v>
      </c>
      <c r="I27" s="168">
        <f t="shared" si="18"/>
        <v>0</v>
      </c>
      <c r="J27" s="168">
        <f t="shared" si="21"/>
        <v>0</v>
      </c>
      <c r="K27" s="168">
        <f t="shared" si="13"/>
        <v>0</v>
      </c>
      <c r="L27" s="767"/>
      <c r="M27" s="666">
        <v>15</v>
      </c>
      <c r="N27" s="168">
        <f t="shared" si="9"/>
        <v>0</v>
      </c>
      <c r="O27" s="168">
        <f t="shared" si="19"/>
        <v>0</v>
      </c>
      <c r="P27" s="168">
        <f t="shared" si="22"/>
        <v>0</v>
      </c>
      <c r="Q27" s="168">
        <f t="shared" si="4"/>
        <v>0</v>
      </c>
      <c r="R27" s="768"/>
      <c r="S27" s="983" t="s">
        <v>313</v>
      </c>
      <c r="T27" s="172"/>
      <c r="U27" s="172">
        <f>SUM(U15:U25)</f>
        <v>0</v>
      </c>
      <c r="V27" s="172">
        <f>SUM(V15:V25)</f>
        <v>0</v>
      </c>
      <c r="W27" s="172">
        <f>SUM(W15:W25)</f>
        <v>0</v>
      </c>
      <c r="X27" s="767"/>
      <c r="Y27" s="666">
        <v>11</v>
      </c>
      <c r="Z27" s="168">
        <f t="shared" si="25"/>
        <v>0</v>
      </c>
      <c r="AA27" s="168">
        <f>Z$7/100*Z27+Z$8/100*Z27</f>
        <v>0</v>
      </c>
      <c r="AB27" s="547">
        <f t="shared" si="24"/>
        <v>0</v>
      </c>
      <c r="AC27" s="168">
        <f t="shared" si="23"/>
        <v>0</v>
      </c>
      <c r="AE27" s="666">
        <v>15</v>
      </c>
      <c r="AF27" s="170">
        <f t="shared" si="5"/>
        <v>0</v>
      </c>
      <c r="AG27" s="168">
        <f t="shared" si="6"/>
        <v>0</v>
      </c>
      <c r="AH27" s="168">
        <f t="shared" si="10"/>
        <v>0</v>
      </c>
      <c r="AJ27" s="666">
        <v>15</v>
      </c>
      <c r="AK27" s="168">
        <f t="shared" si="17"/>
        <v>0</v>
      </c>
      <c r="AL27" s="168">
        <f t="shared" si="7"/>
        <v>0</v>
      </c>
      <c r="AM27" s="168">
        <f t="shared" si="11"/>
        <v>0</v>
      </c>
      <c r="AN27" s="168">
        <f t="shared" si="12"/>
        <v>0</v>
      </c>
    </row>
    <row r="28" spans="1:40" ht="12.75">
      <c r="A28" s="666">
        <v>16</v>
      </c>
      <c r="B28" s="798">
        <f t="shared" si="27"/>
        <v>0</v>
      </c>
      <c r="C28" s="798">
        <f>I28+O28+AA32+AG28+AL28</f>
        <v>0</v>
      </c>
      <c r="D28" s="798">
        <f>J28+P28+IF(AB32="",0,AB32)+AM28</f>
        <v>0</v>
      </c>
      <c r="E28" s="798">
        <f>K28+Q28+IF(AC32="",0,AC32)+AN28+AH28</f>
        <v>0</v>
      </c>
      <c r="F28" s="767"/>
      <c r="G28" s="666">
        <v>16</v>
      </c>
      <c r="H28" s="168">
        <f t="shared" si="8"/>
        <v>0</v>
      </c>
      <c r="I28" s="168">
        <f t="shared" si="18"/>
        <v>0</v>
      </c>
      <c r="J28" s="168">
        <f t="shared" si="21"/>
        <v>0</v>
      </c>
      <c r="K28" s="168">
        <f t="shared" si="13"/>
        <v>0</v>
      </c>
      <c r="L28" s="767"/>
      <c r="M28" s="666">
        <v>16</v>
      </c>
      <c r="N28" s="168">
        <f t="shared" si="9"/>
        <v>0</v>
      </c>
      <c r="O28" s="168">
        <f t="shared" si="19"/>
        <v>0</v>
      </c>
      <c r="P28" s="168">
        <f t="shared" si="22"/>
        <v>0</v>
      </c>
      <c r="Q28" s="168">
        <f t="shared" si="4"/>
        <v>0</v>
      </c>
      <c r="R28" s="768"/>
      <c r="S28" s="782"/>
      <c r="T28" s="782"/>
      <c r="U28" s="782"/>
      <c r="V28" s="782"/>
      <c r="W28" s="782"/>
      <c r="X28" s="767"/>
      <c r="Y28" s="666">
        <v>12</v>
      </c>
      <c r="Z28" s="168">
        <f t="shared" si="25"/>
        <v>0</v>
      </c>
      <c r="AA28" s="168">
        <f>Z$7/100*Z28+Z$8/100*Z28</f>
        <v>0</v>
      </c>
      <c r="AB28" s="547">
        <f t="shared" si="24"/>
        <v>0</v>
      </c>
      <c r="AC28" s="168">
        <f t="shared" si="23"/>
        <v>0</v>
      </c>
      <c r="AE28" s="666">
        <v>16</v>
      </c>
      <c r="AF28" s="170">
        <f t="shared" si="5"/>
        <v>0</v>
      </c>
      <c r="AG28" s="168">
        <f t="shared" si="6"/>
        <v>0</v>
      </c>
      <c r="AH28" s="168">
        <f t="shared" si="10"/>
        <v>0</v>
      </c>
      <c r="AJ28" s="666">
        <v>16</v>
      </c>
      <c r="AK28" s="168">
        <f t="shared" si="17"/>
        <v>0</v>
      </c>
      <c r="AL28" s="168">
        <f t="shared" si="7"/>
        <v>0</v>
      </c>
      <c r="AM28" s="168">
        <f t="shared" si="11"/>
        <v>0</v>
      </c>
      <c r="AN28" s="168">
        <f t="shared" si="12"/>
        <v>0</v>
      </c>
    </row>
    <row r="29" spans="1:40" ht="12.75">
      <c r="A29" s="666">
        <v>17</v>
      </c>
      <c r="B29" s="798">
        <f t="shared" si="27"/>
        <v>0</v>
      </c>
      <c r="C29" s="798">
        <f>I29+O29+AG29+AL29</f>
        <v>0</v>
      </c>
      <c r="D29" s="798">
        <f>J29+P29+AM29</f>
        <v>0</v>
      </c>
      <c r="E29" s="798">
        <f>K29+Q29+AN29+AH29</f>
        <v>0</v>
      </c>
      <c r="F29" s="767"/>
      <c r="G29" s="666">
        <v>17</v>
      </c>
      <c r="H29" s="168">
        <f t="shared" si="8"/>
        <v>0</v>
      </c>
      <c r="I29" s="168">
        <f t="shared" si="18"/>
        <v>0</v>
      </c>
      <c r="J29" s="168">
        <f t="shared" si="21"/>
        <v>0</v>
      </c>
      <c r="K29" s="168">
        <f t="shared" si="13"/>
        <v>0</v>
      </c>
      <c r="L29" s="767"/>
      <c r="M29" s="666">
        <v>17</v>
      </c>
      <c r="N29" s="168">
        <f t="shared" si="9"/>
        <v>0</v>
      </c>
      <c r="O29" s="168">
        <f t="shared" si="19"/>
        <v>0</v>
      </c>
      <c r="P29" s="168">
        <f t="shared" si="22"/>
        <v>0</v>
      </c>
      <c r="Q29" s="168">
        <f t="shared" si="4"/>
        <v>0</v>
      </c>
      <c r="R29" s="768"/>
      <c r="S29" s="782"/>
      <c r="T29" s="782"/>
      <c r="U29" s="782"/>
      <c r="V29" s="782"/>
      <c r="W29" s="782"/>
      <c r="X29" s="767"/>
      <c r="Y29" s="666">
        <v>13</v>
      </c>
      <c r="Z29" s="168">
        <f t="shared" si="25"/>
        <v>0</v>
      </c>
      <c r="AA29" s="168">
        <f>Z$7/100*Z29+Z$8/100*Z29</f>
        <v>0</v>
      </c>
      <c r="AB29" s="547">
        <f t="shared" si="24"/>
        <v>0</v>
      </c>
      <c r="AC29" s="168">
        <f t="shared" si="23"/>
        <v>0</v>
      </c>
      <c r="AE29" s="666">
        <v>17</v>
      </c>
      <c r="AF29" s="170">
        <f t="shared" si="5"/>
        <v>0</v>
      </c>
      <c r="AG29" s="168">
        <f t="shared" si="6"/>
        <v>0</v>
      </c>
      <c r="AH29" s="168">
        <f t="shared" si="10"/>
        <v>0</v>
      </c>
      <c r="AJ29" s="666">
        <v>17</v>
      </c>
      <c r="AK29" s="168">
        <f>IF(AK28-AM28&lt;0,0,AK28-AM28)</f>
        <v>0</v>
      </c>
      <c r="AL29" s="168">
        <f t="shared" si="7"/>
        <v>0</v>
      </c>
      <c r="AM29" s="168">
        <f t="shared" si="11"/>
        <v>0</v>
      </c>
      <c r="AN29" s="168">
        <f t="shared" si="12"/>
        <v>0</v>
      </c>
    </row>
    <row r="30" spans="1:40" ht="12.75">
      <c r="A30" s="666">
        <v>18</v>
      </c>
      <c r="B30" s="798">
        <f t="shared" si="27"/>
        <v>0</v>
      </c>
      <c r="C30" s="798">
        <f>I30+O30+AG30+AL30</f>
        <v>0</v>
      </c>
      <c r="D30" s="798">
        <f>J30+P30+AM30</f>
        <v>0</v>
      </c>
      <c r="E30" s="798">
        <f>K30+Q30+AN30+AH30</f>
        <v>0</v>
      </c>
      <c r="F30" s="767"/>
      <c r="G30" s="666">
        <v>18</v>
      </c>
      <c r="H30" s="168">
        <f t="shared" si="8"/>
        <v>0</v>
      </c>
      <c r="I30" s="168">
        <f t="shared" si="18"/>
        <v>0</v>
      </c>
      <c r="J30" s="168">
        <f t="shared" si="21"/>
        <v>0</v>
      </c>
      <c r="K30" s="168">
        <f t="shared" si="13"/>
        <v>0</v>
      </c>
      <c r="L30" s="767"/>
      <c r="M30" s="666">
        <v>18</v>
      </c>
      <c r="N30" s="168">
        <f t="shared" si="9"/>
        <v>0</v>
      </c>
      <c r="O30" s="168">
        <f t="shared" si="19"/>
        <v>0</v>
      </c>
      <c r="P30" s="168">
        <f t="shared" si="22"/>
        <v>0</v>
      </c>
      <c r="Q30" s="168">
        <f t="shared" si="4"/>
        <v>0</v>
      </c>
      <c r="R30" s="768"/>
      <c r="S30" s="782"/>
      <c r="T30" s="505"/>
      <c r="U30" s="169"/>
      <c r="V30" s="169"/>
      <c r="W30" s="169"/>
      <c r="X30" s="767"/>
      <c r="Y30" s="666">
        <v>14</v>
      </c>
      <c r="Z30" s="168">
        <f t="shared" si="25"/>
        <v>0</v>
      </c>
      <c r="AA30" s="168">
        <f>Z$7/100*Z30+Z$8/100*Z30</f>
        <v>0</v>
      </c>
      <c r="AB30" s="547">
        <f t="shared" si="24"/>
        <v>0</v>
      </c>
      <c r="AC30" s="168">
        <f t="shared" si="23"/>
        <v>0</v>
      </c>
      <c r="AE30" s="666">
        <v>18</v>
      </c>
      <c r="AF30" s="170">
        <f t="shared" si="5"/>
        <v>0</v>
      </c>
      <c r="AG30" s="168">
        <f t="shared" si="6"/>
        <v>0</v>
      </c>
      <c r="AH30" s="168">
        <f t="shared" si="10"/>
        <v>0</v>
      </c>
      <c r="AJ30" s="666">
        <v>18</v>
      </c>
      <c r="AK30" s="168">
        <f>IF(AK29-AM29&lt;0,0,AK29-AM29)</f>
        <v>0</v>
      </c>
      <c r="AL30" s="168">
        <f t="shared" si="7"/>
        <v>0</v>
      </c>
      <c r="AM30" s="168">
        <f t="shared" si="11"/>
        <v>0</v>
      </c>
      <c r="AN30" s="168">
        <f t="shared" si="12"/>
        <v>0</v>
      </c>
    </row>
    <row r="31" spans="1:40" ht="12.75">
      <c r="A31" s="666">
        <v>19</v>
      </c>
      <c r="B31" s="798">
        <f t="shared" si="27"/>
        <v>0</v>
      </c>
      <c r="C31" s="798">
        <f>I31+O31+AG31+AL31</f>
        <v>0</v>
      </c>
      <c r="D31" s="798">
        <f>J31+P31+AM31</f>
        <v>0</v>
      </c>
      <c r="E31" s="798">
        <f>K31+Q31+AN31+AH31</f>
        <v>0</v>
      </c>
      <c r="F31" s="767"/>
      <c r="G31" s="666">
        <v>19</v>
      </c>
      <c r="H31" s="168">
        <f t="shared" si="8"/>
        <v>0</v>
      </c>
      <c r="I31" s="168">
        <f t="shared" si="18"/>
        <v>0</v>
      </c>
      <c r="J31" s="168">
        <f t="shared" si="21"/>
        <v>0</v>
      </c>
      <c r="K31" s="168">
        <f t="shared" si="13"/>
        <v>0</v>
      </c>
      <c r="L31" s="767"/>
      <c r="M31" s="666">
        <v>19</v>
      </c>
      <c r="N31" s="168">
        <f t="shared" si="9"/>
        <v>0</v>
      </c>
      <c r="O31" s="168">
        <f t="shared" si="19"/>
        <v>0</v>
      </c>
      <c r="P31" s="168">
        <f t="shared" si="22"/>
        <v>0</v>
      </c>
      <c r="Q31" s="168">
        <f t="shared" si="4"/>
        <v>0</v>
      </c>
      <c r="R31" s="768"/>
      <c r="S31" s="782"/>
      <c r="T31" s="505"/>
      <c r="U31" s="169"/>
      <c r="V31" s="169"/>
      <c r="W31" s="169"/>
      <c r="X31" s="767"/>
      <c r="Y31" s="666">
        <v>15</v>
      </c>
      <c r="Z31" s="168">
        <f t="shared" si="25"/>
        <v>0</v>
      </c>
      <c r="AA31" s="168">
        <f>Z$7/100*Z31+Z$8/100*Z31</f>
        <v>0</v>
      </c>
      <c r="AB31" s="547">
        <f t="shared" si="24"/>
        <v>0</v>
      </c>
      <c r="AC31" s="168">
        <f t="shared" si="23"/>
        <v>0</v>
      </c>
      <c r="AE31" s="666">
        <v>19</v>
      </c>
      <c r="AF31" s="170">
        <f t="shared" si="5"/>
        <v>0</v>
      </c>
      <c r="AG31" s="168">
        <f t="shared" si="6"/>
        <v>0</v>
      </c>
      <c r="AH31" s="168">
        <f t="shared" si="10"/>
        <v>0</v>
      </c>
      <c r="AJ31" s="666">
        <v>19</v>
      </c>
      <c r="AK31" s="168">
        <f>IF(AK30-AM30&lt;0,0,AK30-AM30)</f>
        <v>0</v>
      </c>
      <c r="AL31" s="168">
        <f t="shared" si="7"/>
        <v>0</v>
      </c>
      <c r="AM31" s="168">
        <f t="shared" si="11"/>
        <v>0</v>
      </c>
      <c r="AN31" s="168">
        <f t="shared" si="12"/>
        <v>0</v>
      </c>
    </row>
    <row r="32" spans="1:40" ht="12.75">
      <c r="A32" s="666">
        <v>20</v>
      </c>
      <c r="B32" s="798">
        <f t="shared" si="27"/>
        <v>0</v>
      </c>
      <c r="C32" s="798">
        <f>I32+O32+AG32+AL32</f>
        <v>0</v>
      </c>
      <c r="D32" s="798">
        <f>J32+P32+AM32</f>
        <v>0</v>
      </c>
      <c r="E32" s="798">
        <f>K32+Q32+AN32+AH32</f>
        <v>0</v>
      </c>
      <c r="F32" s="767"/>
      <c r="G32" s="666">
        <v>20</v>
      </c>
      <c r="H32" s="168">
        <f t="shared" si="8"/>
        <v>0</v>
      </c>
      <c r="I32" s="168">
        <f t="shared" si="18"/>
        <v>0</v>
      </c>
      <c r="J32" s="168">
        <f t="shared" si="21"/>
        <v>0</v>
      </c>
      <c r="K32" s="168">
        <f t="shared" si="13"/>
        <v>0</v>
      </c>
      <c r="L32" s="767"/>
      <c r="M32" s="666">
        <v>20</v>
      </c>
      <c r="N32" s="168">
        <f t="shared" si="9"/>
        <v>0</v>
      </c>
      <c r="O32" s="168">
        <f t="shared" si="19"/>
        <v>0</v>
      </c>
      <c r="P32" s="168">
        <f t="shared" si="22"/>
        <v>0</v>
      </c>
      <c r="Q32" s="168">
        <f t="shared" si="4"/>
        <v>0</v>
      </c>
      <c r="R32" s="768"/>
      <c r="S32" s="782"/>
      <c r="T32" s="505"/>
      <c r="U32" s="169"/>
      <c r="V32" s="169"/>
      <c r="W32" s="169"/>
      <c r="X32" s="767"/>
      <c r="Y32" s="666">
        <v>16</v>
      </c>
      <c r="Z32" s="168">
        <f t="shared" si="25"/>
        <v>0</v>
      </c>
      <c r="AA32" s="168"/>
      <c r="AB32" s="168"/>
      <c r="AC32" s="168"/>
      <c r="AE32" s="666">
        <v>20</v>
      </c>
      <c r="AF32" s="170">
        <f t="shared" si="5"/>
        <v>0</v>
      </c>
      <c r="AG32" s="168">
        <f t="shared" si="6"/>
        <v>0</v>
      </c>
      <c r="AH32" s="168">
        <f t="shared" si="10"/>
        <v>0</v>
      </c>
      <c r="AJ32" s="666">
        <v>20</v>
      </c>
      <c r="AK32" s="168">
        <f>IF(AK31-AM31&lt;0,0,AK31-AM31)</f>
        <v>0</v>
      </c>
      <c r="AL32" s="168">
        <f t="shared" si="7"/>
        <v>0</v>
      </c>
      <c r="AM32" s="168">
        <f t="shared" si="11"/>
        <v>0</v>
      </c>
      <c r="AN32" s="168">
        <f t="shared" si="12"/>
        <v>0</v>
      </c>
    </row>
    <row r="33" spans="1:40" ht="12.75">
      <c r="A33" s="782"/>
      <c r="B33" s="505"/>
      <c r="C33" s="505"/>
      <c r="D33" s="505"/>
      <c r="E33" s="505"/>
      <c r="F33" s="767"/>
      <c r="G33" s="167"/>
      <c r="H33" s="169"/>
      <c r="I33" s="169"/>
      <c r="J33" s="169"/>
      <c r="K33" s="169"/>
      <c r="L33" s="767"/>
      <c r="M33" s="782"/>
      <c r="N33" s="505"/>
      <c r="O33" s="505"/>
      <c r="P33" s="505"/>
      <c r="Q33" s="505"/>
      <c r="R33" s="768"/>
      <c r="S33" s="782"/>
      <c r="T33" s="505"/>
      <c r="U33" s="169"/>
      <c r="V33" s="169"/>
      <c r="W33" s="169"/>
      <c r="X33" s="767"/>
      <c r="Y33" s="767"/>
      <c r="Z33" s="169"/>
      <c r="AA33" s="169"/>
      <c r="AB33" s="169"/>
      <c r="AC33" s="169"/>
      <c r="AF33" s="169"/>
      <c r="AG33" s="169"/>
      <c r="AH33" s="169"/>
      <c r="AK33" s="169"/>
      <c r="AL33" s="169"/>
      <c r="AM33" s="169"/>
      <c r="AN33" s="169"/>
    </row>
    <row r="34" spans="1:40" ht="12.75">
      <c r="A34" s="784" t="s">
        <v>313</v>
      </c>
      <c r="B34" s="778"/>
      <c r="C34" s="168">
        <f>SUM(C13:C33)</f>
        <v>0</v>
      </c>
      <c r="D34" s="168">
        <f>SUM(D13:D33)</f>
        <v>0</v>
      </c>
      <c r="E34" s="168">
        <f>SUM(E13:E33)</f>
        <v>0</v>
      </c>
      <c r="F34" s="767"/>
      <c r="G34" s="783" t="s">
        <v>313</v>
      </c>
      <c r="H34" s="168"/>
      <c r="I34" s="168">
        <f>SUM(I13:I33)</f>
        <v>0</v>
      </c>
      <c r="J34" s="168">
        <f>SUM(J13:J33)</f>
        <v>0</v>
      </c>
      <c r="K34" s="168">
        <f>SUM(K13:K33)</f>
        <v>0</v>
      </c>
      <c r="L34" s="767"/>
      <c r="M34" s="784" t="s">
        <v>313</v>
      </c>
      <c r="N34" s="172"/>
      <c r="O34" s="168">
        <f>SUM(O13:O33)</f>
        <v>0</v>
      </c>
      <c r="P34" s="168">
        <f>SUM(P13:P33)</f>
        <v>0</v>
      </c>
      <c r="Q34" s="168">
        <f>SUM(Q13:Q33)</f>
        <v>0</v>
      </c>
      <c r="R34" s="768"/>
      <c r="S34" s="782"/>
      <c r="T34" s="505"/>
      <c r="U34" s="169"/>
      <c r="V34" s="169"/>
      <c r="W34" s="169"/>
      <c r="X34" s="767"/>
      <c r="Y34" s="784" t="s">
        <v>313</v>
      </c>
      <c r="Z34" s="172"/>
      <c r="AA34" s="172">
        <f>SUM(AA17:AA32)</f>
        <v>0</v>
      </c>
      <c r="AB34" s="172">
        <f>SUM(AB17:AB32)</f>
        <v>0</v>
      </c>
      <c r="AC34" s="172">
        <f>SUM(AC17:AC32)</f>
        <v>0</v>
      </c>
      <c r="AE34" s="667" t="s">
        <v>313</v>
      </c>
      <c r="AF34" s="172"/>
      <c r="AG34" s="168">
        <f>SUM(AG13:AG33)</f>
        <v>0</v>
      </c>
      <c r="AH34" s="168">
        <f>SUM(AH13:AH33)</f>
        <v>0</v>
      </c>
      <c r="AJ34" s="667" t="s">
        <v>313</v>
      </c>
      <c r="AK34" s="172"/>
      <c r="AL34" s="168">
        <f>SUM(AL13:AL33)</f>
        <v>0</v>
      </c>
      <c r="AM34" s="168">
        <f>SUM(AM13:AM33)</f>
        <v>0</v>
      </c>
      <c r="AN34" s="168">
        <f>SUM(AN13:AN33)</f>
        <v>0</v>
      </c>
    </row>
    <row r="35" spans="1:29" ht="12.75">
      <c r="A35" s="768"/>
      <c r="B35" s="768"/>
      <c r="C35" s="768"/>
      <c r="D35" s="768"/>
      <c r="E35" s="768"/>
      <c r="F35" s="767"/>
      <c r="G35" s="767"/>
      <c r="H35" s="767"/>
      <c r="I35" s="767"/>
      <c r="J35" s="767"/>
      <c r="K35" s="767"/>
      <c r="L35" s="767"/>
      <c r="M35" s="768"/>
      <c r="N35" s="768"/>
      <c r="O35" s="768"/>
      <c r="P35" s="768"/>
      <c r="Q35" s="768"/>
      <c r="R35" s="768"/>
      <c r="X35" s="767"/>
      <c r="Y35" s="767"/>
      <c r="Z35" s="169"/>
      <c r="AA35" s="169"/>
      <c r="AB35" s="169"/>
      <c r="AC35" s="169"/>
    </row>
    <row r="36" spans="1:29" ht="12.75">
      <c r="A36" s="767"/>
      <c r="B36" s="767"/>
      <c r="C36" s="767"/>
      <c r="D36" s="767"/>
      <c r="E36" s="767"/>
      <c r="F36" s="767"/>
      <c r="G36" s="767"/>
      <c r="H36" s="767"/>
      <c r="I36" s="767"/>
      <c r="J36" s="767"/>
      <c r="K36" s="767"/>
      <c r="L36" s="767"/>
      <c r="M36" s="768"/>
      <c r="N36" s="768"/>
      <c r="O36" s="768"/>
      <c r="P36" s="768"/>
      <c r="Q36" s="768"/>
      <c r="R36" s="768"/>
      <c r="X36" s="767"/>
      <c r="Y36" s="767"/>
      <c r="Z36" s="169"/>
      <c r="AA36" s="169"/>
      <c r="AB36" s="169"/>
      <c r="AC36" s="169"/>
    </row>
    <row r="37" spans="1:29" ht="12.75">
      <c r="A37" s="767"/>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169"/>
      <c r="AA37" s="169"/>
      <c r="AB37" s="169"/>
      <c r="AC37" s="169"/>
    </row>
    <row r="38" spans="1:24" ht="12.75">
      <c r="A38" s="767"/>
      <c r="B38" s="767"/>
      <c r="C38" s="767"/>
      <c r="D38" s="767"/>
      <c r="E38" s="767"/>
      <c r="F38" s="767"/>
      <c r="G38" s="767"/>
      <c r="H38" s="767"/>
      <c r="I38" s="767"/>
      <c r="J38" s="767"/>
      <c r="K38" s="767"/>
      <c r="L38" s="767"/>
      <c r="M38" s="767"/>
      <c r="N38" s="767"/>
      <c r="O38" s="767"/>
      <c r="P38" s="767"/>
      <c r="Q38" s="767"/>
      <c r="R38" s="767"/>
      <c r="S38" s="767"/>
      <c r="T38" s="767"/>
      <c r="U38" s="767"/>
      <c r="V38" s="767"/>
      <c r="W38" s="767"/>
      <c r="X38" s="767"/>
    </row>
    <row r="39" spans="1:29" ht="12.75">
      <c r="A39" s="767"/>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row>
    <row r="40" spans="1:29" ht="12.75">
      <c r="A40" s="767"/>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row>
    <row r="55" spans="1:31" ht="12.75">
      <c r="A55" s="759"/>
      <c r="B55" s="759"/>
      <c r="C55" s="759"/>
      <c r="D55" s="759"/>
      <c r="E55" s="759"/>
      <c r="F55" s="759"/>
      <c r="J55" s="759"/>
      <c r="K55" s="759"/>
      <c r="L55" s="759"/>
      <c r="M55" s="759"/>
      <c r="N55" s="759"/>
      <c r="O55" s="759"/>
      <c r="P55" s="759"/>
      <c r="Q55" s="759"/>
      <c r="R55" s="759"/>
      <c r="S55" s="759"/>
      <c r="T55" s="759"/>
      <c r="U55" s="759"/>
      <c r="V55" s="759"/>
      <c r="W55" s="759"/>
      <c r="X55" s="759"/>
      <c r="Y55" s="759"/>
      <c r="Z55" s="759"/>
      <c r="AA55" s="759"/>
      <c r="AB55" s="759"/>
      <c r="AC55" s="759"/>
      <c r="AD55" s="759"/>
      <c r="AE55" s="759"/>
    </row>
    <row r="56" spans="1:31" ht="12.75">
      <c r="A56" s="759"/>
      <c r="B56" s="759"/>
      <c r="C56" s="759"/>
      <c r="D56" s="759"/>
      <c r="E56" s="759"/>
      <c r="F56" s="759"/>
      <c r="J56" s="759"/>
      <c r="K56" s="759"/>
      <c r="L56" s="759"/>
      <c r="M56" s="759"/>
      <c r="N56" s="759"/>
      <c r="O56" s="759"/>
      <c r="P56" s="759"/>
      <c r="Q56" s="759"/>
      <c r="R56" s="759"/>
      <c r="S56" s="759"/>
      <c r="T56" s="759"/>
      <c r="U56" s="759"/>
      <c r="V56" s="759"/>
      <c r="W56" s="759"/>
      <c r="X56" s="759"/>
      <c r="Y56" s="759"/>
      <c r="Z56" s="759"/>
      <c r="AA56" s="759"/>
      <c r="AB56" s="759"/>
      <c r="AC56" s="759"/>
      <c r="AD56" s="759"/>
      <c r="AE56" s="759"/>
    </row>
    <row r="57" spans="1:31" ht="12.75">
      <c r="A57" s="759"/>
      <c r="B57" s="759"/>
      <c r="C57" s="759"/>
      <c r="D57" s="759"/>
      <c r="E57" s="759"/>
      <c r="F57" s="759"/>
      <c r="J57" s="761"/>
      <c r="K57" s="759"/>
      <c r="L57" s="759"/>
      <c r="M57" s="759"/>
      <c r="N57" s="759"/>
      <c r="O57" s="759"/>
      <c r="P57" s="759"/>
      <c r="Q57" s="759"/>
      <c r="R57" s="759"/>
      <c r="S57" s="759"/>
      <c r="T57" s="759"/>
      <c r="U57" s="759"/>
      <c r="V57" s="759"/>
      <c r="W57" s="759"/>
      <c r="X57" s="759"/>
      <c r="Y57" s="759"/>
      <c r="Z57" s="759"/>
      <c r="AA57" s="759"/>
      <c r="AB57" s="759"/>
      <c r="AC57" s="759"/>
      <c r="AD57" s="759"/>
      <c r="AE57" s="759"/>
    </row>
    <row r="58" spans="1:31" ht="12.75">
      <c r="A58" s="759"/>
      <c r="B58" s="759"/>
      <c r="C58" s="759"/>
      <c r="D58" s="759"/>
      <c r="E58" s="759"/>
      <c r="F58" s="759"/>
      <c r="J58" s="759"/>
      <c r="K58" s="759"/>
      <c r="L58" s="759"/>
      <c r="M58" s="759"/>
      <c r="N58" s="759"/>
      <c r="O58" s="759"/>
      <c r="P58" s="759"/>
      <c r="Q58" s="759"/>
      <c r="R58" s="759"/>
      <c r="S58" s="759"/>
      <c r="T58" s="759"/>
      <c r="U58" s="759"/>
      <c r="V58" s="759"/>
      <c r="W58" s="759"/>
      <c r="X58" s="759"/>
      <c r="Y58" s="759"/>
      <c r="Z58" s="759"/>
      <c r="AA58" s="759"/>
      <c r="AB58" s="759"/>
      <c r="AC58" s="759"/>
      <c r="AD58" s="759"/>
      <c r="AE58" s="759"/>
    </row>
    <row r="59" spans="1:31" ht="12.75">
      <c r="A59" s="759"/>
      <c r="B59" s="759"/>
      <c r="J59" s="761"/>
      <c r="K59" s="759"/>
      <c r="L59" s="759"/>
      <c r="M59" s="759"/>
      <c r="N59" s="759"/>
      <c r="O59" s="759"/>
      <c r="P59" s="759"/>
      <c r="Q59" s="759"/>
      <c r="R59" s="759"/>
      <c r="S59" s="759"/>
      <c r="T59" s="759"/>
      <c r="U59" s="759"/>
      <c r="V59" s="759"/>
      <c r="W59" s="759"/>
      <c r="X59" s="759"/>
      <c r="Y59" s="759"/>
      <c r="Z59" s="759"/>
      <c r="AA59" s="759"/>
      <c r="AB59" s="759"/>
      <c r="AC59" s="759"/>
      <c r="AD59" s="759"/>
      <c r="AE59" s="759"/>
    </row>
    <row r="60" spans="1:31" ht="12.75">
      <c r="A60" s="759"/>
      <c r="B60" s="759"/>
      <c r="C60" s="759"/>
      <c r="F60" s="759"/>
      <c r="J60" s="759"/>
      <c r="K60" s="759"/>
      <c r="L60" s="759"/>
      <c r="M60" s="759"/>
      <c r="N60" s="759"/>
      <c r="O60" s="759"/>
      <c r="P60" s="759"/>
      <c r="Q60" s="759"/>
      <c r="R60" s="759"/>
      <c r="S60" s="759"/>
      <c r="T60" s="759"/>
      <c r="U60" s="759"/>
      <c r="V60" s="759"/>
      <c r="W60" s="759"/>
      <c r="X60" s="759"/>
      <c r="Y60" s="759"/>
      <c r="Z60" s="759"/>
      <c r="AA60" s="759"/>
      <c r="AB60" s="759"/>
      <c r="AC60" s="759"/>
      <c r="AD60" s="759"/>
      <c r="AE60" s="759"/>
    </row>
    <row r="61" spans="1:31" ht="12.75">
      <c r="A61" s="759"/>
      <c r="B61" s="759"/>
      <c r="C61" s="759"/>
      <c r="F61" s="760"/>
      <c r="J61" s="759"/>
      <c r="K61" s="759"/>
      <c r="L61" s="759"/>
      <c r="M61" s="759"/>
      <c r="N61" s="759"/>
      <c r="O61" s="759"/>
      <c r="P61" s="759"/>
      <c r="Q61" s="759"/>
      <c r="R61" s="759"/>
      <c r="S61" s="759"/>
      <c r="T61" s="759"/>
      <c r="U61" s="759"/>
      <c r="V61" s="759"/>
      <c r="W61" s="759"/>
      <c r="X61" s="759"/>
      <c r="Y61" s="759"/>
      <c r="Z61" s="759"/>
      <c r="AA61" s="759"/>
      <c r="AB61" s="759"/>
      <c r="AC61" s="759"/>
      <c r="AD61" s="759"/>
      <c r="AE61" s="759"/>
    </row>
    <row r="62" spans="1:31" ht="12.75">
      <c r="A62" s="759"/>
      <c r="B62" s="759"/>
      <c r="C62" s="759"/>
      <c r="F62" s="759"/>
      <c r="J62" s="759"/>
      <c r="K62" s="763"/>
      <c r="L62" s="761"/>
      <c r="M62" s="761"/>
      <c r="N62" s="759"/>
      <c r="O62" s="759"/>
      <c r="P62" s="759"/>
      <c r="Q62" s="759"/>
      <c r="R62" s="759"/>
      <c r="S62" s="759"/>
      <c r="T62" s="759"/>
      <c r="U62" s="759"/>
      <c r="V62" s="759"/>
      <c r="W62" s="759"/>
      <c r="X62" s="759"/>
      <c r="Y62" s="759"/>
      <c r="Z62" s="759"/>
      <c r="AA62" s="759"/>
      <c r="AB62" s="759"/>
      <c r="AC62" s="759"/>
      <c r="AD62" s="759"/>
      <c r="AE62" s="759"/>
    </row>
    <row r="63" spans="1:31" ht="12.75">
      <c r="A63" s="759"/>
      <c r="B63" s="759"/>
      <c r="C63" s="759"/>
      <c r="F63" s="759"/>
      <c r="J63" s="759"/>
      <c r="K63" s="761"/>
      <c r="L63" s="761"/>
      <c r="M63" s="761"/>
      <c r="N63" s="759"/>
      <c r="O63" s="759"/>
      <c r="P63" s="759"/>
      <c r="Q63" s="759"/>
      <c r="R63" s="759"/>
      <c r="S63" s="759"/>
      <c r="T63" s="759"/>
      <c r="U63" s="759"/>
      <c r="V63" s="759"/>
      <c r="W63" s="759"/>
      <c r="X63" s="759"/>
      <c r="Y63" s="759"/>
      <c r="Z63" s="759"/>
      <c r="AA63" s="759"/>
      <c r="AB63" s="759"/>
      <c r="AC63" s="759"/>
      <c r="AD63" s="759"/>
      <c r="AE63" s="759"/>
    </row>
    <row r="64" spans="1:31" ht="12.75">
      <c r="A64" s="759"/>
      <c r="B64" s="759"/>
      <c r="C64" s="759"/>
      <c r="F64" s="759"/>
      <c r="J64" s="759"/>
      <c r="K64" s="761"/>
      <c r="L64" s="761"/>
      <c r="M64" s="761"/>
      <c r="N64" s="759"/>
      <c r="O64" s="759"/>
      <c r="P64" s="759"/>
      <c r="Q64" s="759"/>
      <c r="R64" s="759"/>
      <c r="S64" s="759"/>
      <c r="T64" s="759"/>
      <c r="U64" s="759"/>
      <c r="V64" s="759"/>
      <c r="W64" s="759"/>
      <c r="X64" s="759"/>
      <c r="Y64" s="759"/>
      <c r="Z64" s="759"/>
      <c r="AA64" s="759"/>
      <c r="AB64" s="759"/>
      <c r="AC64" s="759"/>
      <c r="AD64" s="759"/>
      <c r="AE64" s="759"/>
    </row>
    <row r="65" spans="1:31" ht="12.75">
      <c r="A65" s="759"/>
      <c r="B65" s="759"/>
      <c r="C65" s="759"/>
      <c r="F65" s="759"/>
      <c r="J65" s="759"/>
      <c r="K65" s="761"/>
      <c r="L65" s="761"/>
      <c r="M65" s="761"/>
      <c r="N65" s="759"/>
      <c r="O65" s="759"/>
      <c r="P65" s="759"/>
      <c r="Q65" s="759"/>
      <c r="R65" s="759"/>
      <c r="S65" s="759"/>
      <c r="T65" s="759"/>
      <c r="U65" s="759"/>
      <c r="V65" s="759"/>
      <c r="W65" s="759"/>
      <c r="X65" s="759"/>
      <c r="Y65" s="759"/>
      <c r="Z65" s="759"/>
      <c r="AA65" s="759"/>
      <c r="AB65" s="759"/>
      <c r="AC65" s="759"/>
      <c r="AD65" s="759"/>
      <c r="AE65" s="759"/>
    </row>
    <row r="66" spans="1:31" ht="12.75">
      <c r="A66" s="759"/>
      <c r="B66" s="759"/>
      <c r="C66" s="759"/>
      <c r="F66" s="759"/>
      <c r="G66" s="759"/>
      <c r="J66" s="759"/>
      <c r="K66" s="761"/>
      <c r="L66" s="761"/>
      <c r="M66" s="761"/>
      <c r="N66" s="759"/>
      <c r="O66" s="759"/>
      <c r="P66" s="759"/>
      <c r="Q66" s="759"/>
      <c r="R66" s="759"/>
      <c r="S66" s="759"/>
      <c r="T66" s="759"/>
      <c r="U66" s="759"/>
      <c r="V66" s="759"/>
      <c r="W66" s="759"/>
      <c r="X66" s="759"/>
      <c r="Y66" s="759"/>
      <c r="Z66" s="759"/>
      <c r="AA66" s="759"/>
      <c r="AB66" s="759"/>
      <c r="AC66" s="759"/>
      <c r="AD66" s="759"/>
      <c r="AE66" s="759"/>
    </row>
    <row r="67" spans="1:31" ht="12.75">
      <c r="A67" s="759"/>
      <c r="B67" s="759"/>
      <c r="C67" s="759"/>
      <c r="F67" s="759"/>
      <c r="J67" s="759"/>
      <c r="K67" s="761"/>
      <c r="L67" s="761"/>
      <c r="M67" s="761"/>
      <c r="N67" s="759"/>
      <c r="O67" s="759"/>
      <c r="P67" s="759"/>
      <c r="Q67" s="759"/>
      <c r="R67" s="759"/>
      <c r="S67" s="759"/>
      <c r="T67" s="759"/>
      <c r="U67" s="759"/>
      <c r="V67" s="759"/>
      <c r="W67" s="759"/>
      <c r="X67" s="759"/>
      <c r="Y67" s="759"/>
      <c r="Z67" s="759"/>
      <c r="AA67" s="759"/>
      <c r="AB67" s="759"/>
      <c r="AC67" s="759"/>
      <c r="AD67" s="759"/>
      <c r="AE67" s="759"/>
    </row>
    <row r="68" spans="1:31" ht="12.75">
      <c r="A68" s="759"/>
      <c r="B68" s="759"/>
      <c r="C68" s="759"/>
      <c r="F68" s="759"/>
      <c r="J68" s="759"/>
      <c r="K68" s="761"/>
      <c r="L68" s="761"/>
      <c r="M68" s="761"/>
      <c r="N68" s="759"/>
      <c r="O68" s="759"/>
      <c r="P68" s="759"/>
      <c r="Q68" s="759"/>
      <c r="R68" s="759"/>
      <c r="S68" s="759"/>
      <c r="T68" s="759"/>
      <c r="U68" s="759"/>
      <c r="V68" s="759"/>
      <c r="W68" s="759"/>
      <c r="X68" s="759"/>
      <c r="Y68" s="759"/>
      <c r="Z68" s="759"/>
      <c r="AA68" s="759"/>
      <c r="AB68" s="759"/>
      <c r="AC68" s="759"/>
      <c r="AD68" s="759"/>
      <c r="AE68" s="759"/>
    </row>
    <row r="69" spans="1:31" ht="12.75">
      <c r="A69" s="759"/>
      <c r="B69" s="759"/>
      <c r="C69" s="759"/>
      <c r="F69" s="759"/>
      <c r="J69" s="759"/>
      <c r="K69" s="761"/>
      <c r="L69" s="761"/>
      <c r="M69" s="761"/>
      <c r="N69" s="759"/>
      <c r="O69" s="759"/>
      <c r="P69" s="759"/>
      <c r="Q69" s="759"/>
      <c r="R69" s="759"/>
      <c r="S69" s="759"/>
      <c r="T69" s="759"/>
      <c r="U69" s="759"/>
      <c r="V69" s="759"/>
      <c r="W69" s="759"/>
      <c r="X69" s="759"/>
      <c r="Y69" s="759"/>
      <c r="Z69" s="759"/>
      <c r="AA69" s="759"/>
      <c r="AB69" s="759"/>
      <c r="AC69" s="759"/>
      <c r="AD69" s="759"/>
      <c r="AE69" s="759"/>
    </row>
    <row r="70" spans="1:31" ht="12.75">
      <c r="A70" s="759"/>
      <c r="B70" s="759"/>
      <c r="C70" s="759"/>
      <c r="F70" s="759"/>
      <c r="J70" s="759"/>
      <c r="K70" s="761"/>
      <c r="L70" s="761"/>
      <c r="M70" s="761"/>
      <c r="N70" s="759"/>
      <c r="O70" s="759"/>
      <c r="P70" s="759"/>
      <c r="Q70" s="759"/>
      <c r="R70" s="759"/>
      <c r="S70" s="759"/>
      <c r="T70" s="759"/>
      <c r="U70" s="759"/>
      <c r="V70" s="759"/>
      <c r="W70" s="759"/>
      <c r="X70" s="759"/>
      <c r="Y70" s="759"/>
      <c r="Z70" s="759"/>
      <c r="AA70" s="759"/>
      <c r="AB70" s="759"/>
      <c r="AC70" s="759"/>
      <c r="AD70" s="759"/>
      <c r="AE70" s="759"/>
    </row>
    <row r="71" spans="1:31" ht="12.75">
      <c r="A71" s="759"/>
      <c r="B71" s="759"/>
      <c r="C71" s="759"/>
      <c r="F71" s="759"/>
      <c r="J71" s="759"/>
      <c r="K71" s="761"/>
      <c r="L71" s="761"/>
      <c r="M71" s="761"/>
      <c r="N71" s="759"/>
      <c r="O71" s="759"/>
      <c r="P71" s="759"/>
      <c r="Q71" s="759"/>
      <c r="R71" s="759"/>
      <c r="S71" s="759"/>
      <c r="T71" s="759"/>
      <c r="U71" s="759"/>
      <c r="V71" s="759"/>
      <c r="W71" s="759"/>
      <c r="X71" s="759"/>
      <c r="Y71" s="759"/>
      <c r="Z71" s="759"/>
      <c r="AA71" s="759"/>
      <c r="AB71" s="759"/>
      <c r="AC71" s="759"/>
      <c r="AD71" s="759"/>
      <c r="AE71" s="759"/>
    </row>
    <row r="72" spans="1:31" ht="12.75">
      <c r="A72" s="759"/>
      <c r="B72" s="759"/>
      <c r="C72" s="759"/>
      <c r="F72" s="759"/>
      <c r="J72" s="759"/>
      <c r="K72" s="761"/>
      <c r="L72" s="761"/>
      <c r="M72" s="761"/>
      <c r="N72" s="759"/>
      <c r="O72" s="759"/>
      <c r="P72" s="759"/>
      <c r="Q72" s="759"/>
      <c r="R72" s="759"/>
      <c r="S72" s="759"/>
      <c r="T72" s="759"/>
      <c r="U72" s="759"/>
      <c r="V72" s="759"/>
      <c r="W72" s="759"/>
      <c r="X72" s="759"/>
      <c r="Y72" s="759"/>
      <c r="Z72" s="759"/>
      <c r="AA72" s="759"/>
      <c r="AB72" s="759"/>
      <c r="AC72" s="759"/>
      <c r="AD72" s="759"/>
      <c r="AE72" s="759"/>
    </row>
    <row r="73" spans="1:31" ht="12.75">
      <c r="A73" s="759"/>
      <c r="B73" s="759"/>
      <c r="C73" s="759"/>
      <c r="F73" s="759"/>
      <c r="J73" s="759"/>
      <c r="K73" s="761"/>
      <c r="L73" s="761"/>
      <c r="M73" s="761"/>
      <c r="N73" s="759"/>
      <c r="O73" s="759"/>
      <c r="P73" s="759"/>
      <c r="Q73" s="759"/>
      <c r="R73" s="759"/>
      <c r="S73" s="759"/>
      <c r="T73" s="759"/>
      <c r="U73" s="759"/>
      <c r="V73" s="759"/>
      <c r="W73" s="759"/>
      <c r="X73" s="759"/>
      <c r="Y73" s="759"/>
      <c r="Z73" s="759"/>
      <c r="AA73" s="759"/>
      <c r="AB73" s="759"/>
      <c r="AC73" s="759"/>
      <c r="AD73" s="759"/>
      <c r="AE73" s="759"/>
    </row>
    <row r="74" spans="1:31" ht="12.75">
      <c r="A74" s="759"/>
      <c r="B74" s="759"/>
      <c r="C74" s="759"/>
      <c r="F74" s="759"/>
      <c r="J74" s="759"/>
      <c r="K74" s="761"/>
      <c r="L74" s="761"/>
      <c r="M74" s="761"/>
      <c r="N74" s="759"/>
      <c r="O74" s="759"/>
      <c r="P74" s="759"/>
      <c r="Q74" s="759"/>
      <c r="R74" s="759"/>
      <c r="S74" s="759"/>
      <c r="T74" s="759"/>
      <c r="U74" s="759"/>
      <c r="V74" s="759"/>
      <c r="W74" s="759"/>
      <c r="X74" s="759"/>
      <c r="Y74" s="759"/>
      <c r="Z74" s="759"/>
      <c r="AA74" s="759"/>
      <c r="AB74" s="759"/>
      <c r="AC74" s="759"/>
      <c r="AD74" s="759"/>
      <c r="AE74" s="759"/>
    </row>
    <row r="75" spans="1:31" ht="12.75">
      <c r="A75" s="759"/>
      <c r="B75" s="759"/>
      <c r="C75" s="759"/>
      <c r="F75" s="759"/>
      <c r="J75" s="759"/>
      <c r="K75" s="761"/>
      <c r="L75" s="761"/>
      <c r="M75" s="761"/>
      <c r="N75" s="759"/>
      <c r="O75" s="759"/>
      <c r="P75" s="759"/>
      <c r="Q75" s="759"/>
      <c r="R75" s="759"/>
      <c r="S75" s="759"/>
      <c r="T75" s="759"/>
      <c r="U75" s="759"/>
      <c r="V75" s="759"/>
      <c r="W75" s="759"/>
      <c r="X75" s="759"/>
      <c r="Y75" s="759"/>
      <c r="Z75" s="759"/>
      <c r="AA75" s="759"/>
      <c r="AB75" s="759"/>
      <c r="AC75" s="759"/>
      <c r="AD75" s="759"/>
      <c r="AE75" s="759"/>
    </row>
    <row r="76" spans="1:31" ht="12.75">
      <c r="A76" s="759"/>
      <c r="B76" s="759"/>
      <c r="C76" s="759"/>
      <c r="F76" s="759"/>
      <c r="J76" s="759"/>
      <c r="K76" s="761"/>
      <c r="L76" s="761"/>
      <c r="M76" s="761"/>
      <c r="N76" s="759"/>
      <c r="O76" s="759"/>
      <c r="P76" s="759"/>
      <c r="Q76" s="759"/>
      <c r="R76" s="759"/>
      <c r="S76" s="759"/>
      <c r="T76" s="759"/>
      <c r="U76" s="759"/>
      <c r="V76" s="759"/>
      <c r="W76" s="759"/>
      <c r="X76" s="759"/>
      <c r="Y76" s="759"/>
      <c r="Z76" s="759"/>
      <c r="AA76" s="759"/>
      <c r="AB76" s="759"/>
      <c r="AC76" s="759"/>
      <c r="AD76" s="759"/>
      <c r="AE76" s="759"/>
    </row>
    <row r="77" spans="1:31" ht="12.75">
      <c r="A77" s="759"/>
      <c r="B77" s="759"/>
      <c r="C77" s="759"/>
      <c r="F77" s="759"/>
      <c r="J77" s="759"/>
      <c r="K77" s="761"/>
      <c r="L77" s="761"/>
      <c r="M77" s="761"/>
      <c r="N77" s="759"/>
      <c r="O77" s="759"/>
      <c r="P77" s="759"/>
      <c r="Q77" s="759"/>
      <c r="R77" s="759"/>
      <c r="S77" s="759"/>
      <c r="T77" s="759"/>
      <c r="U77" s="759"/>
      <c r="V77" s="759"/>
      <c r="W77" s="759"/>
      <c r="X77" s="759"/>
      <c r="Y77" s="759"/>
      <c r="Z77" s="759"/>
      <c r="AA77" s="759"/>
      <c r="AB77" s="759"/>
      <c r="AC77" s="759"/>
      <c r="AD77" s="759"/>
      <c r="AE77" s="759"/>
    </row>
    <row r="78" spans="1:31" ht="12.75">
      <c r="A78" s="759"/>
      <c r="B78" s="759"/>
      <c r="C78" s="759"/>
      <c r="F78" s="759"/>
      <c r="J78" s="759"/>
      <c r="K78" s="761"/>
      <c r="L78" s="761"/>
      <c r="M78" s="761"/>
      <c r="N78" s="759"/>
      <c r="O78" s="759"/>
      <c r="P78" s="759"/>
      <c r="Q78" s="759"/>
      <c r="R78" s="759"/>
      <c r="S78" s="759"/>
      <c r="T78" s="759"/>
      <c r="U78" s="759"/>
      <c r="V78" s="759"/>
      <c r="W78" s="759"/>
      <c r="X78" s="759"/>
      <c r="Y78" s="759"/>
      <c r="Z78" s="759"/>
      <c r="AA78" s="759"/>
      <c r="AB78" s="759"/>
      <c r="AC78" s="759"/>
      <c r="AD78" s="759"/>
      <c r="AE78" s="759"/>
    </row>
    <row r="79" spans="1:31" ht="12.75">
      <c r="A79" s="759"/>
      <c r="B79" s="759"/>
      <c r="C79" s="759"/>
      <c r="F79" s="759"/>
      <c r="J79" s="759"/>
      <c r="K79" s="761"/>
      <c r="L79" s="761"/>
      <c r="M79" s="761"/>
      <c r="N79" s="759"/>
      <c r="O79" s="759"/>
      <c r="P79" s="759"/>
      <c r="Q79" s="759"/>
      <c r="R79" s="759"/>
      <c r="S79" s="759"/>
      <c r="T79" s="759"/>
      <c r="U79" s="759"/>
      <c r="V79" s="759"/>
      <c r="W79" s="759"/>
      <c r="X79" s="759"/>
      <c r="Y79" s="759"/>
      <c r="Z79" s="759"/>
      <c r="AA79" s="759"/>
      <c r="AB79" s="759"/>
      <c r="AC79" s="759"/>
      <c r="AD79" s="759"/>
      <c r="AE79" s="759"/>
    </row>
    <row r="80" spans="1:31" ht="12.75">
      <c r="A80" s="759"/>
      <c r="B80" s="759"/>
      <c r="C80" s="759"/>
      <c r="F80" s="759"/>
      <c r="J80" s="759"/>
      <c r="K80" s="761"/>
      <c r="L80" s="761"/>
      <c r="M80" s="761"/>
      <c r="N80" s="759"/>
      <c r="O80" s="759"/>
      <c r="P80" s="759"/>
      <c r="Q80" s="759"/>
      <c r="R80" s="759"/>
      <c r="S80" s="759"/>
      <c r="T80" s="759"/>
      <c r="U80" s="759"/>
      <c r="V80" s="759"/>
      <c r="W80" s="759"/>
      <c r="X80" s="759"/>
      <c r="Y80" s="759"/>
      <c r="Z80" s="759"/>
      <c r="AA80" s="759"/>
      <c r="AB80" s="759"/>
      <c r="AC80" s="759"/>
      <c r="AD80" s="759"/>
      <c r="AE80" s="759"/>
    </row>
    <row r="81" spans="1:31" ht="12.75">
      <c r="A81" s="759"/>
      <c r="B81" s="759"/>
      <c r="C81" s="759"/>
      <c r="F81" s="759"/>
      <c r="J81" s="759"/>
      <c r="K81" s="761"/>
      <c r="L81" s="761"/>
      <c r="M81" s="761"/>
      <c r="N81" s="759"/>
      <c r="O81" s="759"/>
      <c r="P81" s="759"/>
      <c r="Q81" s="759"/>
      <c r="R81" s="759"/>
      <c r="S81" s="759"/>
      <c r="T81" s="759"/>
      <c r="U81" s="759"/>
      <c r="V81" s="759"/>
      <c r="W81" s="759"/>
      <c r="X81" s="759"/>
      <c r="Y81" s="759"/>
      <c r="Z81" s="759"/>
      <c r="AA81" s="759"/>
      <c r="AB81" s="759"/>
      <c r="AC81" s="759"/>
      <c r="AD81" s="759"/>
      <c r="AE81" s="759"/>
    </row>
    <row r="82" spans="1:31" ht="12.75">
      <c r="A82" s="759"/>
      <c r="B82" s="759"/>
      <c r="C82" s="759"/>
      <c r="F82" s="759"/>
      <c r="J82" s="759"/>
      <c r="K82" s="761"/>
      <c r="L82" s="761"/>
      <c r="M82" s="761"/>
      <c r="N82" s="759"/>
      <c r="O82" s="759"/>
      <c r="P82" s="759"/>
      <c r="Q82" s="759"/>
      <c r="R82" s="759"/>
      <c r="S82" s="759"/>
      <c r="T82" s="759"/>
      <c r="U82" s="759"/>
      <c r="V82" s="759"/>
      <c r="W82" s="759"/>
      <c r="X82" s="759"/>
      <c r="Y82" s="759"/>
      <c r="Z82" s="759"/>
      <c r="AA82" s="759"/>
      <c r="AB82" s="759"/>
      <c r="AC82" s="759"/>
      <c r="AD82" s="759"/>
      <c r="AE82" s="759"/>
    </row>
    <row r="83" spans="1:31" ht="12.75">
      <c r="A83" s="759"/>
      <c r="B83" s="759"/>
      <c r="C83" s="759"/>
      <c r="F83" s="759"/>
      <c r="J83" s="759"/>
      <c r="K83" s="759"/>
      <c r="L83" s="759"/>
      <c r="M83" s="759"/>
      <c r="N83" s="759"/>
      <c r="O83" s="759"/>
      <c r="P83" s="759"/>
      <c r="Q83" s="759"/>
      <c r="R83" s="759"/>
      <c r="S83" s="759"/>
      <c r="T83" s="759"/>
      <c r="U83" s="759"/>
      <c r="V83" s="759"/>
      <c r="W83" s="759"/>
      <c r="X83" s="759"/>
      <c r="Y83" s="759"/>
      <c r="Z83" s="759"/>
      <c r="AA83" s="759"/>
      <c r="AB83" s="759"/>
      <c r="AC83" s="759"/>
      <c r="AD83" s="759"/>
      <c r="AE83" s="759"/>
    </row>
    <row r="84" spans="1:31" ht="12.75">
      <c r="A84" s="759"/>
      <c r="B84" s="759"/>
      <c r="C84" s="759"/>
      <c r="F84" s="759"/>
      <c r="J84" s="759"/>
      <c r="K84" s="759"/>
      <c r="L84" s="759"/>
      <c r="M84" s="759"/>
      <c r="N84" s="759"/>
      <c r="O84" s="759"/>
      <c r="P84" s="759"/>
      <c r="Q84" s="759"/>
      <c r="R84" s="759"/>
      <c r="S84" s="759"/>
      <c r="T84" s="759"/>
      <c r="U84" s="759"/>
      <c r="V84" s="759"/>
      <c r="W84" s="759"/>
      <c r="X84" s="759"/>
      <c r="Y84" s="759"/>
      <c r="Z84" s="759"/>
      <c r="AA84" s="759"/>
      <c r="AB84" s="759"/>
      <c r="AC84" s="759"/>
      <c r="AD84" s="759"/>
      <c r="AE84" s="759"/>
    </row>
    <row r="85" spans="1:31" ht="12.75">
      <c r="A85" s="759"/>
      <c r="B85" s="759"/>
      <c r="C85" s="759"/>
      <c r="F85" s="759"/>
      <c r="J85" s="759"/>
      <c r="K85" s="759"/>
      <c r="L85" s="759"/>
      <c r="M85" s="759"/>
      <c r="N85" s="759"/>
      <c r="O85" s="759"/>
      <c r="P85" s="759"/>
      <c r="Q85" s="759"/>
      <c r="R85" s="759"/>
      <c r="S85" s="759"/>
      <c r="T85" s="759"/>
      <c r="U85" s="759"/>
      <c r="V85" s="759"/>
      <c r="W85" s="759"/>
      <c r="X85" s="759"/>
      <c r="Y85" s="759"/>
      <c r="Z85" s="759"/>
      <c r="AA85" s="759"/>
      <c r="AB85" s="759"/>
      <c r="AC85" s="759"/>
      <c r="AD85" s="759"/>
      <c r="AE85" s="759"/>
    </row>
    <row r="86" spans="1:31" ht="12.75">
      <c r="A86" s="759"/>
      <c r="B86" s="759"/>
      <c r="C86" s="759"/>
      <c r="F86" s="759"/>
      <c r="G86" s="759"/>
      <c r="H86" s="759"/>
      <c r="I86" s="759"/>
      <c r="J86" s="759"/>
      <c r="K86" s="759"/>
      <c r="L86" s="759"/>
      <c r="M86" s="759"/>
      <c r="N86" s="759"/>
      <c r="O86" s="759"/>
      <c r="P86" s="759"/>
      <c r="Q86" s="759"/>
      <c r="R86" s="759"/>
      <c r="S86" s="759"/>
      <c r="T86" s="759"/>
      <c r="U86" s="759"/>
      <c r="V86" s="759"/>
      <c r="W86" s="759"/>
      <c r="X86" s="759"/>
      <c r="Y86" s="759"/>
      <c r="Z86" s="759"/>
      <c r="AA86" s="759"/>
      <c r="AB86" s="759"/>
      <c r="AC86" s="759"/>
      <c r="AD86" s="759"/>
      <c r="AE86" s="759"/>
    </row>
    <row r="87" spans="1:31" ht="12.75">
      <c r="A87" s="759"/>
      <c r="B87" s="759"/>
      <c r="C87" s="759"/>
      <c r="F87" s="759"/>
      <c r="G87" s="759"/>
      <c r="H87" s="759"/>
      <c r="I87" s="759"/>
      <c r="J87" s="759"/>
      <c r="K87" s="759"/>
      <c r="L87" s="759"/>
      <c r="M87" s="759"/>
      <c r="N87" s="759"/>
      <c r="O87" s="759"/>
      <c r="P87" s="759"/>
      <c r="Q87" s="759"/>
      <c r="R87" s="759"/>
      <c r="S87" s="759"/>
      <c r="T87" s="759"/>
      <c r="U87" s="759"/>
      <c r="V87" s="759"/>
      <c r="W87" s="759"/>
      <c r="X87" s="759"/>
      <c r="Y87" s="759"/>
      <c r="Z87" s="759"/>
      <c r="AA87" s="759"/>
      <c r="AB87" s="759"/>
      <c r="AC87" s="759"/>
      <c r="AD87" s="759"/>
      <c r="AE87" s="759"/>
    </row>
    <row r="88" spans="1:31" ht="12.75">
      <c r="A88" s="759"/>
      <c r="B88" s="759"/>
      <c r="C88" s="759"/>
      <c r="F88" s="759"/>
      <c r="G88" s="759"/>
      <c r="H88" s="759"/>
      <c r="I88" s="759"/>
      <c r="J88" s="759"/>
      <c r="K88" s="759"/>
      <c r="L88" s="759"/>
      <c r="M88" s="759"/>
      <c r="N88" s="759"/>
      <c r="O88" s="759"/>
      <c r="P88" s="759"/>
      <c r="Q88" s="759"/>
      <c r="R88" s="759"/>
      <c r="S88" s="759"/>
      <c r="T88" s="759"/>
      <c r="U88" s="759"/>
      <c r="V88" s="759"/>
      <c r="W88" s="759"/>
      <c r="X88" s="759"/>
      <c r="Y88" s="759"/>
      <c r="Z88" s="759"/>
      <c r="AA88" s="759"/>
      <c r="AB88" s="759"/>
      <c r="AC88" s="759"/>
      <c r="AD88" s="759"/>
      <c r="AE88" s="759"/>
    </row>
    <row r="89" spans="1:31" ht="12.75">
      <c r="A89" s="759"/>
      <c r="B89" s="759"/>
      <c r="C89" s="759"/>
      <c r="F89" s="759"/>
      <c r="G89" s="759"/>
      <c r="H89" s="759"/>
      <c r="I89" s="759"/>
      <c r="J89" s="759"/>
      <c r="K89" s="759"/>
      <c r="L89" s="759"/>
      <c r="M89" s="759"/>
      <c r="N89" s="759"/>
      <c r="O89" s="759"/>
      <c r="P89" s="759"/>
      <c r="Q89" s="759"/>
      <c r="R89" s="759"/>
      <c r="S89" s="759"/>
      <c r="T89" s="759"/>
      <c r="U89" s="759"/>
      <c r="V89" s="759"/>
      <c r="W89" s="759"/>
      <c r="X89" s="759"/>
      <c r="Y89" s="759"/>
      <c r="Z89" s="759"/>
      <c r="AA89" s="759"/>
      <c r="AB89" s="759"/>
      <c r="AC89" s="759"/>
      <c r="AD89" s="759"/>
      <c r="AE89" s="759"/>
    </row>
    <row r="90" spans="1:31" ht="12.75">
      <c r="A90" s="759"/>
      <c r="B90" s="759"/>
      <c r="C90" s="759"/>
      <c r="F90" s="759"/>
      <c r="G90" s="759"/>
      <c r="H90" s="759"/>
      <c r="I90" s="759"/>
      <c r="J90" s="759"/>
      <c r="K90" s="759"/>
      <c r="L90" s="759"/>
      <c r="M90" s="759"/>
      <c r="N90" s="759"/>
      <c r="O90" s="759"/>
      <c r="P90" s="759"/>
      <c r="Q90" s="759"/>
      <c r="R90" s="759"/>
      <c r="S90" s="759"/>
      <c r="T90" s="759"/>
      <c r="U90" s="759"/>
      <c r="V90" s="759"/>
      <c r="W90" s="759"/>
      <c r="X90" s="759"/>
      <c r="Y90" s="759"/>
      <c r="Z90" s="759"/>
      <c r="AA90" s="759"/>
      <c r="AB90" s="759"/>
      <c r="AC90" s="759"/>
      <c r="AD90" s="759"/>
      <c r="AE90" s="759"/>
    </row>
    <row r="91" spans="1:31" ht="12.75">
      <c r="A91" s="759"/>
      <c r="B91" s="759"/>
      <c r="C91" s="759"/>
      <c r="F91" s="759"/>
      <c r="G91" s="759"/>
      <c r="H91" s="759"/>
      <c r="I91" s="759"/>
      <c r="J91" s="759"/>
      <c r="K91" s="759"/>
      <c r="L91" s="759"/>
      <c r="M91" s="759"/>
      <c r="N91" s="759"/>
      <c r="O91" s="759"/>
      <c r="P91" s="759"/>
      <c r="Q91" s="759"/>
      <c r="R91" s="759"/>
      <c r="S91" s="759"/>
      <c r="T91" s="759"/>
      <c r="U91" s="759"/>
      <c r="V91" s="759"/>
      <c r="W91" s="759"/>
      <c r="X91" s="759"/>
      <c r="Y91" s="759"/>
      <c r="Z91" s="759"/>
      <c r="AA91" s="759"/>
      <c r="AB91" s="759"/>
      <c r="AC91" s="759"/>
      <c r="AD91" s="759"/>
      <c r="AE91" s="759"/>
    </row>
    <row r="92" spans="1:31" ht="12.75">
      <c r="A92" s="759"/>
      <c r="B92" s="759"/>
      <c r="C92" s="759"/>
      <c r="F92" s="759"/>
      <c r="G92" s="759"/>
      <c r="H92" s="759"/>
      <c r="I92" s="759"/>
      <c r="J92" s="759"/>
      <c r="K92" s="759"/>
      <c r="L92" s="759"/>
      <c r="M92" s="759"/>
      <c r="N92" s="759"/>
      <c r="O92" s="759"/>
      <c r="P92" s="759"/>
      <c r="Q92" s="759"/>
      <c r="R92" s="759"/>
      <c r="S92" s="759"/>
      <c r="T92" s="759"/>
      <c r="U92" s="759"/>
      <c r="V92" s="759"/>
      <c r="W92" s="759"/>
      <c r="X92" s="759"/>
      <c r="Y92" s="759"/>
      <c r="Z92" s="759"/>
      <c r="AA92" s="759"/>
      <c r="AB92" s="759"/>
      <c r="AC92" s="759"/>
      <c r="AD92" s="759"/>
      <c r="AE92" s="759"/>
    </row>
    <row r="93" spans="1:31" ht="12.75">
      <c r="A93" s="759"/>
      <c r="B93" s="759"/>
      <c r="C93" s="759"/>
      <c r="F93" s="759"/>
      <c r="G93" s="759"/>
      <c r="H93" s="759"/>
      <c r="I93" s="759"/>
      <c r="J93" s="759"/>
      <c r="K93" s="759"/>
      <c r="L93" s="759"/>
      <c r="M93" s="759"/>
      <c r="N93" s="759"/>
      <c r="O93" s="759"/>
      <c r="P93" s="759"/>
      <c r="Q93" s="759"/>
      <c r="R93" s="759"/>
      <c r="S93" s="759"/>
      <c r="T93" s="759"/>
      <c r="U93" s="759"/>
      <c r="V93" s="759"/>
      <c r="W93" s="759"/>
      <c r="X93" s="759"/>
      <c r="Y93" s="759"/>
      <c r="Z93" s="759"/>
      <c r="AA93" s="759"/>
      <c r="AB93" s="759"/>
      <c r="AC93" s="759"/>
      <c r="AD93" s="759"/>
      <c r="AE93" s="759"/>
    </row>
    <row r="94" spans="1:31" ht="12.75">
      <c r="A94" s="759"/>
      <c r="B94" s="759"/>
      <c r="C94" s="759"/>
      <c r="F94" s="759"/>
      <c r="G94" s="759"/>
      <c r="H94" s="759"/>
      <c r="I94" s="759"/>
      <c r="J94" s="759"/>
      <c r="K94" s="759"/>
      <c r="L94" s="759"/>
      <c r="M94" s="759"/>
      <c r="N94" s="759"/>
      <c r="O94" s="759"/>
      <c r="P94" s="759"/>
      <c r="Q94" s="759"/>
      <c r="R94" s="759"/>
      <c r="S94" s="759"/>
      <c r="T94" s="759"/>
      <c r="U94" s="759"/>
      <c r="V94" s="759"/>
      <c r="W94" s="759"/>
      <c r="X94" s="759"/>
      <c r="Y94" s="759"/>
      <c r="Z94" s="759"/>
      <c r="AA94" s="759"/>
      <c r="AB94" s="759"/>
      <c r="AC94" s="759"/>
      <c r="AD94" s="759"/>
      <c r="AE94" s="759"/>
    </row>
    <row r="95" spans="1:31" ht="12.75">
      <c r="A95" s="759"/>
      <c r="B95" s="759"/>
      <c r="C95" s="759"/>
      <c r="F95" s="759"/>
      <c r="G95" s="759"/>
      <c r="H95" s="759"/>
      <c r="I95" s="759"/>
      <c r="J95" s="759"/>
      <c r="K95" s="759"/>
      <c r="L95" s="759"/>
      <c r="M95" s="759"/>
      <c r="N95" s="759"/>
      <c r="O95" s="759"/>
      <c r="P95" s="759"/>
      <c r="Q95" s="759"/>
      <c r="R95" s="759"/>
      <c r="S95" s="759"/>
      <c r="T95" s="759"/>
      <c r="U95" s="759"/>
      <c r="V95" s="759"/>
      <c r="W95" s="759"/>
      <c r="X95" s="759"/>
      <c r="Y95" s="759"/>
      <c r="Z95" s="759"/>
      <c r="AA95" s="759"/>
      <c r="AB95" s="759"/>
      <c r="AC95" s="759"/>
      <c r="AD95" s="759"/>
      <c r="AE95" s="759"/>
    </row>
    <row r="96" spans="1:31" ht="12.75">
      <c r="A96" s="759"/>
      <c r="B96" s="759"/>
      <c r="C96" s="759"/>
      <c r="F96" s="759"/>
      <c r="G96" s="759"/>
      <c r="H96" s="759"/>
      <c r="I96" s="759"/>
      <c r="J96" s="759"/>
      <c r="K96" s="759"/>
      <c r="L96" s="759"/>
      <c r="M96" s="759"/>
      <c r="N96" s="759"/>
      <c r="O96" s="759"/>
      <c r="P96" s="759"/>
      <c r="Q96" s="759"/>
      <c r="R96" s="759"/>
      <c r="S96" s="759"/>
      <c r="T96" s="759"/>
      <c r="U96" s="759"/>
      <c r="V96" s="759"/>
      <c r="W96" s="759"/>
      <c r="X96" s="759"/>
      <c r="Y96" s="759"/>
      <c r="Z96" s="759"/>
      <c r="AA96" s="759"/>
      <c r="AB96" s="759"/>
      <c r="AC96" s="759"/>
      <c r="AD96" s="759"/>
      <c r="AE96" s="759"/>
    </row>
    <row r="97" spans="1:31" ht="12.75">
      <c r="A97" s="759"/>
      <c r="B97" s="759"/>
      <c r="C97" s="759"/>
      <c r="F97" s="759"/>
      <c r="G97" s="759"/>
      <c r="H97" s="759"/>
      <c r="I97" s="759"/>
      <c r="J97" s="759"/>
      <c r="K97" s="759"/>
      <c r="L97" s="759"/>
      <c r="M97" s="759"/>
      <c r="N97" s="759"/>
      <c r="O97" s="759"/>
      <c r="P97" s="759"/>
      <c r="Q97" s="759"/>
      <c r="R97" s="759"/>
      <c r="S97" s="759"/>
      <c r="T97" s="759"/>
      <c r="U97" s="759"/>
      <c r="V97" s="759"/>
      <c r="W97" s="759"/>
      <c r="X97" s="759"/>
      <c r="Y97" s="759"/>
      <c r="Z97" s="759"/>
      <c r="AA97" s="759"/>
      <c r="AB97" s="759"/>
      <c r="AC97" s="759"/>
      <c r="AD97" s="759"/>
      <c r="AE97" s="759"/>
    </row>
    <row r="98" spans="1:31" ht="12.75">
      <c r="A98" s="759"/>
      <c r="B98" s="759"/>
      <c r="C98" s="759"/>
      <c r="F98" s="759"/>
      <c r="G98" s="759"/>
      <c r="H98" s="759"/>
      <c r="I98" s="759"/>
      <c r="J98" s="759"/>
      <c r="K98" s="759"/>
      <c r="L98" s="759"/>
      <c r="M98" s="759"/>
      <c r="N98" s="759"/>
      <c r="O98" s="759"/>
      <c r="P98" s="759"/>
      <c r="Q98" s="759"/>
      <c r="R98" s="759"/>
      <c r="S98" s="759"/>
      <c r="T98" s="759"/>
      <c r="U98" s="759"/>
      <c r="V98" s="759"/>
      <c r="W98" s="759"/>
      <c r="X98" s="759"/>
      <c r="Y98" s="759"/>
      <c r="Z98" s="759"/>
      <c r="AA98" s="759"/>
      <c r="AB98" s="759"/>
      <c r="AC98" s="759"/>
      <c r="AD98" s="759"/>
      <c r="AE98" s="759"/>
    </row>
    <row r="99" spans="1:31" ht="12.75">
      <c r="A99" s="759"/>
      <c r="B99" s="759"/>
      <c r="C99" s="759"/>
      <c r="F99" s="759"/>
      <c r="G99" s="759"/>
      <c r="H99" s="759"/>
      <c r="I99" s="759"/>
      <c r="J99" s="759"/>
      <c r="K99" s="759"/>
      <c r="L99" s="759"/>
      <c r="M99" s="759"/>
      <c r="N99" s="759"/>
      <c r="O99" s="759"/>
      <c r="P99" s="759"/>
      <c r="Q99" s="759"/>
      <c r="R99" s="759"/>
      <c r="S99" s="759"/>
      <c r="T99" s="759"/>
      <c r="U99" s="759"/>
      <c r="V99" s="759"/>
      <c r="W99" s="759"/>
      <c r="X99" s="759"/>
      <c r="Y99" s="759"/>
      <c r="Z99" s="759"/>
      <c r="AA99" s="759"/>
      <c r="AB99" s="759"/>
      <c r="AC99" s="759"/>
      <c r="AD99" s="759"/>
      <c r="AE99" s="759"/>
    </row>
    <row r="100" spans="1:31" ht="12.75">
      <c r="A100" s="759"/>
      <c r="B100" s="759"/>
      <c r="C100" s="759"/>
      <c r="F100" s="759"/>
      <c r="G100" s="759"/>
      <c r="H100" s="759"/>
      <c r="I100" s="759"/>
      <c r="J100" s="759"/>
      <c r="K100" s="759"/>
      <c r="L100" s="759"/>
      <c r="M100" s="759"/>
      <c r="N100" s="759"/>
      <c r="O100" s="759"/>
      <c r="P100" s="759"/>
      <c r="Q100" s="759"/>
      <c r="R100" s="759"/>
      <c r="S100" s="759"/>
      <c r="T100" s="759"/>
      <c r="U100" s="759"/>
      <c r="V100" s="759"/>
      <c r="W100" s="759"/>
      <c r="X100" s="759"/>
      <c r="Y100" s="759"/>
      <c r="Z100" s="759"/>
      <c r="AA100" s="759"/>
      <c r="AB100" s="759"/>
      <c r="AC100" s="759"/>
      <c r="AD100" s="759"/>
      <c r="AE100" s="759"/>
    </row>
    <row r="101" spans="1:31" ht="12.75">
      <c r="A101" s="759"/>
      <c r="B101" s="759"/>
      <c r="F101" s="759"/>
      <c r="G101" s="759"/>
      <c r="H101" s="759"/>
      <c r="I101" s="759"/>
      <c r="J101" s="759"/>
      <c r="K101" s="759"/>
      <c r="L101" s="759"/>
      <c r="M101" s="759"/>
      <c r="N101" s="759"/>
      <c r="O101" s="759"/>
      <c r="P101" s="759"/>
      <c r="Q101" s="759"/>
      <c r="R101" s="759"/>
      <c r="S101" s="759"/>
      <c r="T101" s="759"/>
      <c r="U101" s="759"/>
      <c r="V101" s="759"/>
      <c r="W101" s="759"/>
      <c r="X101" s="759"/>
      <c r="Y101" s="759"/>
      <c r="Z101" s="759"/>
      <c r="AA101" s="759"/>
      <c r="AB101" s="759"/>
      <c r="AC101" s="759"/>
      <c r="AD101" s="759"/>
      <c r="AE101" s="759"/>
    </row>
    <row r="102" spans="1:31" ht="12.75">
      <c r="A102" s="759"/>
      <c r="B102" s="759"/>
      <c r="C102" s="759"/>
      <c r="F102" s="759"/>
      <c r="G102" s="759"/>
      <c r="H102" s="759"/>
      <c r="I102" s="759"/>
      <c r="J102" s="759"/>
      <c r="K102" s="759"/>
      <c r="L102" s="759"/>
      <c r="M102" s="759"/>
      <c r="N102" s="759"/>
      <c r="O102" s="759"/>
      <c r="P102" s="759"/>
      <c r="Q102" s="759"/>
      <c r="R102" s="759"/>
      <c r="S102" s="759"/>
      <c r="T102" s="759"/>
      <c r="U102" s="759"/>
      <c r="V102" s="759"/>
      <c r="W102" s="759"/>
      <c r="X102" s="759"/>
      <c r="Y102" s="759"/>
      <c r="Z102" s="759"/>
      <c r="AA102" s="759"/>
      <c r="AB102" s="759"/>
      <c r="AC102" s="759"/>
      <c r="AD102" s="759"/>
      <c r="AE102" s="759"/>
    </row>
    <row r="103" spans="1:31" ht="12.75">
      <c r="A103" s="759"/>
      <c r="B103" s="759"/>
      <c r="C103" s="759"/>
      <c r="F103" s="759"/>
      <c r="G103" s="759"/>
      <c r="H103" s="759"/>
      <c r="I103" s="759"/>
      <c r="J103" s="759"/>
      <c r="K103" s="759"/>
      <c r="L103" s="759"/>
      <c r="M103" s="759"/>
      <c r="N103" s="759"/>
      <c r="O103" s="759"/>
      <c r="P103" s="759"/>
      <c r="Q103" s="759"/>
      <c r="R103" s="759"/>
      <c r="S103" s="759"/>
      <c r="T103" s="759"/>
      <c r="U103" s="759"/>
      <c r="V103" s="759"/>
      <c r="W103" s="759"/>
      <c r="X103" s="759"/>
      <c r="Y103" s="759"/>
      <c r="Z103" s="759"/>
      <c r="AA103" s="759"/>
      <c r="AB103" s="759"/>
      <c r="AC103" s="759"/>
      <c r="AD103" s="759"/>
      <c r="AE103" s="759"/>
    </row>
    <row r="104" spans="1:31" ht="12.75">
      <c r="A104" s="759"/>
      <c r="B104" s="759"/>
      <c r="C104" s="759"/>
      <c r="F104" s="759"/>
      <c r="G104" s="759"/>
      <c r="H104" s="759"/>
      <c r="I104" s="759"/>
      <c r="J104" s="759"/>
      <c r="K104" s="759"/>
      <c r="L104" s="759"/>
      <c r="M104" s="759"/>
      <c r="N104" s="759"/>
      <c r="O104" s="759"/>
      <c r="P104" s="759"/>
      <c r="Q104" s="759"/>
      <c r="R104" s="759"/>
      <c r="S104" s="759"/>
      <c r="T104" s="759"/>
      <c r="U104" s="759"/>
      <c r="V104" s="759"/>
      <c r="W104" s="759"/>
      <c r="X104" s="759"/>
      <c r="Y104" s="759"/>
      <c r="Z104" s="759"/>
      <c r="AA104" s="759"/>
      <c r="AB104" s="759"/>
      <c r="AC104" s="759"/>
      <c r="AD104" s="759"/>
      <c r="AE104" s="759"/>
    </row>
    <row r="105" spans="1:31" ht="12.75">
      <c r="A105" s="759"/>
      <c r="B105" s="759"/>
      <c r="C105" s="759"/>
      <c r="F105" s="759"/>
      <c r="G105" s="759"/>
      <c r="H105" s="759"/>
      <c r="I105" s="759"/>
      <c r="J105" s="759"/>
      <c r="K105" s="759"/>
      <c r="L105" s="759"/>
      <c r="M105" s="759"/>
      <c r="N105" s="759"/>
      <c r="O105" s="759"/>
      <c r="P105" s="759"/>
      <c r="Q105" s="759"/>
      <c r="R105" s="759"/>
      <c r="S105" s="759"/>
      <c r="T105" s="759"/>
      <c r="U105" s="759"/>
      <c r="V105" s="759"/>
      <c r="W105" s="759"/>
      <c r="X105" s="759"/>
      <c r="Y105" s="759"/>
      <c r="Z105" s="759"/>
      <c r="AA105" s="759"/>
      <c r="AB105" s="759"/>
      <c r="AC105" s="759"/>
      <c r="AD105" s="759"/>
      <c r="AE105" s="759"/>
    </row>
    <row r="106" spans="1:31" ht="12.75">
      <c r="A106" s="759"/>
      <c r="B106" s="759"/>
      <c r="C106" s="759"/>
      <c r="F106" s="759"/>
      <c r="G106" s="759"/>
      <c r="H106" s="759"/>
      <c r="I106" s="759"/>
      <c r="J106" s="759"/>
      <c r="K106" s="759"/>
      <c r="L106" s="759"/>
      <c r="M106" s="759"/>
      <c r="N106" s="759"/>
      <c r="O106" s="759"/>
      <c r="P106" s="759"/>
      <c r="Q106" s="759"/>
      <c r="R106" s="759"/>
      <c r="S106" s="759"/>
      <c r="T106" s="759"/>
      <c r="U106" s="759"/>
      <c r="V106" s="759"/>
      <c r="W106" s="759"/>
      <c r="X106" s="759"/>
      <c r="Y106" s="759"/>
      <c r="Z106" s="759"/>
      <c r="AA106" s="759"/>
      <c r="AB106" s="759"/>
      <c r="AC106" s="759"/>
      <c r="AD106" s="759"/>
      <c r="AE106" s="759"/>
    </row>
    <row r="107" spans="1:31" ht="12.75">
      <c r="A107" s="759"/>
      <c r="B107" s="759"/>
      <c r="C107" s="759"/>
      <c r="F107" s="759"/>
      <c r="G107" s="759"/>
      <c r="H107" s="759"/>
      <c r="I107" s="759"/>
      <c r="J107" s="759"/>
      <c r="K107" s="759"/>
      <c r="L107" s="759"/>
      <c r="M107" s="759"/>
      <c r="N107" s="759"/>
      <c r="O107" s="759"/>
      <c r="P107" s="759"/>
      <c r="Q107" s="759"/>
      <c r="R107" s="759"/>
      <c r="S107" s="759"/>
      <c r="T107" s="759"/>
      <c r="U107" s="759"/>
      <c r="V107" s="759"/>
      <c r="W107" s="759"/>
      <c r="X107" s="759"/>
      <c r="Y107" s="759"/>
      <c r="Z107" s="759"/>
      <c r="AA107" s="759"/>
      <c r="AB107" s="759"/>
      <c r="AC107" s="759"/>
      <c r="AD107" s="759"/>
      <c r="AE107" s="759"/>
    </row>
    <row r="108" spans="1:31" ht="12.75">
      <c r="A108" s="759"/>
      <c r="B108" s="759"/>
      <c r="C108" s="759"/>
      <c r="F108" s="759"/>
      <c r="G108" s="759"/>
      <c r="H108" s="759"/>
      <c r="I108" s="759"/>
      <c r="J108" s="759"/>
      <c r="K108" s="759"/>
      <c r="L108" s="759"/>
      <c r="M108" s="759"/>
      <c r="N108" s="759"/>
      <c r="O108" s="759"/>
      <c r="P108" s="759"/>
      <c r="Q108" s="759"/>
      <c r="R108" s="759"/>
      <c r="S108" s="759"/>
      <c r="T108" s="759"/>
      <c r="U108" s="759"/>
      <c r="V108" s="759"/>
      <c r="W108" s="759"/>
      <c r="X108" s="759"/>
      <c r="Y108" s="759"/>
      <c r="Z108" s="759"/>
      <c r="AA108" s="759"/>
      <c r="AB108" s="759"/>
      <c r="AC108" s="759"/>
      <c r="AD108" s="759"/>
      <c r="AE108" s="759"/>
    </row>
    <row r="109" spans="1:31" ht="12.75">
      <c r="A109" s="759"/>
      <c r="B109" s="759"/>
      <c r="C109" s="759"/>
      <c r="F109" s="759"/>
      <c r="G109" s="759"/>
      <c r="H109" s="759"/>
      <c r="I109" s="759"/>
      <c r="J109" s="759"/>
      <c r="K109" s="759"/>
      <c r="L109" s="759"/>
      <c r="M109" s="759"/>
      <c r="N109" s="759"/>
      <c r="O109" s="759"/>
      <c r="P109" s="759"/>
      <c r="Q109" s="759"/>
      <c r="R109" s="759"/>
      <c r="S109" s="759"/>
      <c r="T109" s="759"/>
      <c r="U109" s="759"/>
      <c r="V109" s="759"/>
      <c r="W109" s="759"/>
      <c r="X109" s="759"/>
      <c r="Y109" s="759"/>
      <c r="Z109" s="759"/>
      <c r="AA109" s="759"/>
      <c r="AB109" s="759"/>
      <c r="AC109" s="759"/>
      <c r="AD109" s="759"/>
      <c r="AE109" s="759"/>
    </row>
    <row r="110" spans="1:31" ht="12.75">
      <c r="A110" s="759"/>
      <c r="B110" s="759"/>
      <c r="C110" s="759"/>
      <c r="F110" s="759"/>
      <c r="G110" s="759"/>
      <c r="H110" s="759"/>
      <c r="I110" s="759"/>
      <c r="J110" s="759"/>
      <c r="K110" s="759"/>
      <c r="L110" s="759"/>
      <c r="M110" s="759"/>
      <c r="N110" s="759"/>
      <c r="O110" s="759"/>
      <c r="P110" s="759"/>
      <c r="Q110" s="759"/>
      <c r="R110" s="759"/>
      <c r="S110" s="759"/>
      <c r="T110" s="759"/>
      <c r="U110" s="759"/>
      <c r="V110" s="759"/>
      <c r="W110" s="759"/>
      <c r="X110" s="759"/>
      <c r="Y110" s="759"/>
      <c r="Z110" s="759"/>
      <c r="AA110" s="759"/>
      <c r="AB110" s="759"/>
      <c r="AC110" s="759"/>
      <c r="AD110" s="759"/>
      <c r="AE110" s="759"/>
    </row>
    <row r="111" spans="1:31" ht="12.75">
      <c r="A111" s="759"/>
      <c r="B111" s="759"/>
      <c r="C111" s="759"/>
      <c r="F111" s="759"/>
      <c r="G111" s="759"/>
      <c r="H111" s="759"/>
      <c r="I111" s="759"/>
      <c r="J111" s="759"/>
      <c r="K111" s="759"/>
      <c r="L111" s="759"/>
      <c r="M111" s="759"/>
      <c r="N111" s="759"/>
      <c r="O111" s="759"/>
      <c r="P111" s="759"/>
      <c r="Q111" s="759"/>
      <c r="R111" s="759"/>
      <c r="S111" s="759"/>
      <c r="T111" s="759"/>
      <c r="U111" s="759"/>
      <c r="V111" s="759"/>
      <c r="W111" s="759"/>
      <c r="X111" s="759"/>
      <c r="Y111" s="759"/>
      <c r="Z111" s="759"/>
      <c r="AA111" s="759"/>
      <c r="AB111" s="759"/>
      <c r="AC111" s="759"/>
      <c r="AD111" s="759"/>
      <c r="AE111" s="759"/>
    </row>
    <row r="112" spans="1:31" ht="12.75">
      <c r="A112" s="759"/>
      <c r="B112" s="759"/>
      <c r="C112" s="759"/>
      <c r="F112" s="759"/>
      <c r="G112" s="759"/>
      <c r="H112" s="759"/>
      <c r="I112" s="759"/>
      <c r="J112" s="759"/>
      <c r="K112" s="759"/>
      <c r="L112" s="759"/>
      <c r="M112" s="759"/>
      <c r="N112" s="759"/>
      <c r="O112" s="759"/>
      <c r="P112" s="759"/>
      <c r="Q112" s="759"/>
      <c r="R112" s="759"/>
      <c r="S112" s="759"/>
      <c r="T112" s="759"/>
      <c r="U112" s="759"/>
      <c r="V112" s="759"/>
      <c r="W112" s="759"/>
      <c r="X112" s="759"/>
      <c r="Y112" s="759"/>
      <c r="Z112" s="759"/>
      <c r="AA112" s="759"/>
      <c r="AB112" s="759"/>
      <c r="AC112" s="759"/>
      <c r="AD112" s="759"/>
      <c r="AE112" s="759"/>
    </row>
    <row r="113" spans="1:31" ht="12.75">
      <c r="A113" s="759"/>
      <c r="B113" s="759"/>
      <c r="C113" s="759"/>
      <c r="F113" s="759"/>
      <c r="G113" s="759"/>
      <c r="H113" s="759"/>
      <c r="I113" s="759"/>
      <c r="J113" s="759"/>
      <c r="K113" s="759"/>
      <c r="L113" s="759"/>
      <c r="M113" s="759"/>
      <c r="N113" s="759"/>
      <c r="O113" s="759"/>
      <c r="P113" s="759"/>
      <c r="Q113" s="759"/>
      <c r="R113" s="759"/>
      <c r="S113" s="759"/>
      <c r="T113" s="759"/>
      <c r="U113" s="759"/>
      <c r="V113" s="759"/>
      <c r="W113" s="759"/>
      <c r="X113" s="759"/>
      <c r="Y113" s="759"/>
      <c r="Z113" s="759"/>
      <c r="AA113" s="759"/>
      <c r="AB113" s="759"/>
      <c r="AC113" s="759"/>
      <c r="AD113" s="759"/>
      <c r="AE113" s="759"/>
    </row>
    <row r="114" spans="1:31" ht="12.75">
      <c r="A114" s="759"/>
      <c r="B114" s="759"/>
      <c r="C114" s="759"/>
      <c r="F114" s="759"/>
      <c r="G114" s="759"/>
      <c r="H114" s="759"/>
      <c r="I114" s="759"/>
      <c r="J114" s="759"/>
      <c r="K114" s="759"/>
      <c r="L114" s="759"/>
      <c r="M114" s="759"/>
      <c r="N114" s="759"/>
      <c r="O114" s="759"/>
      <c r="P114" s="759"/>
      <c r="Q114" s="759"/>
      <c r="R114" s="759"/>
      <c r="S114" s="759"/>
      <c r="T114" s="759"/>
      <c r="U114" s="759"/>
      <c r="V114" s="759"/>
      <c r="W114" s="759"/>
      <c r="X114" s="759"/>
      <c r="Y114" s="759"/>
      <c r="Z114" s="759"/>
      <c r="AA114" s="759"/>
      <c r="AB114" s="759"/>
      <c r="AC114" s="759"/>
      <c r="AD114" s="759"/>
      <c r="AE114" s="759"/>
    </row>
    <row r="115" spans="1:31" ht="12.75">
      <c r="A115" s="759"/>
      <c r="B115" s="759"/>
      <c r="C115" s="759"/>
      <c r="F115" s="759"/>
      <c r="G115" s="759"/>
      <c r="H115" s="759"/>
      <c r="I115" s="759"/>
      <c r="J115" s="759"/>
      <c r="K115" s="759"/>
      <c r="L115" s="759"/>
      <c r="M115" s="759"/>
      <c r="N115" s="759"/>
      <c r="O115" s="759"/>
      <c r="P115" s="759"/>
      <c r="Q115" s="759"/>
      <c r="R115" s="759"/>
      <c r="S115" s="759"/>
      <c r="T115" s="759"/>
      <c r="U115" s="759"/>
      <c r="V115" s="759"/>
      <c r="W115" s="759"/>
      <c r="X115" s="759"/>
      <c r="Y115" s="759"/>
      <c r="Z115" s="759"/>
      <c r="AA115" s="759"/>
      <c r="AB115" s="759"/>
      <c r="AC115" s="759"/>
      <c r="AD115" s="759"/>
      <c r="AE115" s="759"/>
    </row>
    <row r="116" spans="1:31" ht="12.75">
      <c r="A116" s="759"/>
      <c r="B116" s="759"/>
      <c r="C116" s="759"/>
      <c r="F116" s="759"/>
      <c r="G116" s="759"/>
      <c r="H116" s="759"/>
      <c r="I116" s="759"/>
      <c r="J116" s="759"/>
      <c r="K116" s="759"/>
      <c r="L116" s="759"/>
      <c r="M116" s="759"/>
      <c r="N116" s="759"/>
      <c r="O116" s="759"/>
      <c r="P116" s="759"/>
      <c r="Q116" s="759"/>
      <c r="R116" s="759"/>
      <c r="S116" s="759"/>
      <c r="T116" s="759"/>
      <c r="U116" s="759"/>
      <c r="V116" s="759"/>
      <c r="W116" s="759"/>
      <c r="X116" s="759"/>
      <c r="Y116" s="759"/>
      <c r="Z116" s="759"/>
      <c r="AA116" s="759"/>
      <c r="AB116" s="759"/>
      <c r="AC116" s="759"/>
      <c r="AD116" s="759"/>
      <c r="AE116" s="759"/>
    </row>
    <row r="117" spans="1:31" ht="12.75">
      <c r="A117" s="759"/>
      <c r="B117" s="759"/>
      <c r="C117" s="759"/>
      <c r="F117" s="759"/>
      <c r="G117" s="759"/>
      <c r="H117" s="759"/>
      <c r="I117" s="759"/>
      <c r="J117" s="759"/>
      <c r="K117" s="759"/>
      <c r="L117" s="759"/>
      <c r="M117" s="759"/>
      <c r="N117" s="759"/>
      <c r="O117" s="759"/>
      <c r="P117" s="759"/>
      <c r="Q117" s="759"/>
      <c r="R117" s="759"/>
      <c r="S117" s="759"/>
      <c r="T117" s="759"/>
      <c r="U117" s="759"/>
      <c r="V117" s="759"/>
      <c r="W117" s="759"/>
      <c r="X117" s="759"/>
      <c r="Y117" s="759"/>
      <c r="Z117" s="759"/>
      <c r="AA117" s="759"/>
      <c r="AB117" s="759"/>
      <c r="AC117" s="759"/>
      <c r="AD117" s="759"/>
      <c r="AE117" s="759"/>
    </row>
    <row r="118" spans="1:31" ht="12.75">
      <c r="A118" s="759"/>
      <c r="B118" s="759"/>
      <c r="C118" s="759"/>
      <c r="F118" s="759"/>
      <c r="G118" s="759"/>
      <c r="H118" s="759"/>
      <c r="I118" s="759"/>
      <c r="J118" s="759"/>
      <c r="K118" s="759"/>
      <c r="L118" s="759"/>
      <c r="M118" s="759"/>
      <c r="N118" s="759"/>
      <c r="O118" s="759"/>
      <c r="P118" s="759"/>
      <c r="Q118" s="759"/>
      <c r="R118" s="759"/>
      <c r="S118" s="759"/>
      <c r="T118" s="759"/>
      <c r="U118" s="759"/>
      <c r="V118" s="759"/>
      <c r="W118" s="759"/>
      <c r="X118" s="759"/>
      <c r="Y118" s="759"/>
      <c r="Z118" s="759"/>
      <c r="AA118" s="759"/>
      <c r="AB118" s="759"/>
      <c r="AC118" s="759"/>
      <c r="AD118" s="759"/>
      <c r="AE118" s="759"/>
    </row>
    <row r="119" spans="1:31" ht="12.75">
      <c r="A119" s="759"/>
      <c r="B119" s="759"/>
      <c r="C119" s="759"/>
      <c r="F119" s="759"/>
      <c r="G119" s="759"/>
      <c r="H119" s="759"/>
      <c r="I119" s="759"/>
      <c r="J119" s="759"/>
      <c r="K119" s="759"/>
      <c r="L119" s="759"/>
      <c r="M119" s="759"/>
      <c r="N119" s="759"/>
      <c r="O119" s="759"/>
      <c r="P119" s="759"/>
      <c r="Q119" s="759"/>
      <c r="R119" s="759"/>
      <c r="S119" s="759"/>
      <c r="T119" s="759"/>
      <c r="U119" s="759"/>
      <c r="V119" s="759"/>
      <c r="W119" s="759"/>
      <c r="X119" s="759"/>
      <c r="Y119" s="759"/>
      <c r="Z119" s="759"/>
      <c r="AA119" s="759"/>
      <c r="AB119" s="759"/>
      <c r="AC119" s="759"/>
      <c r="AD119" s="759"/>
      <c r="AE119" s="759"/>
    </row>
    <row r="120" spans="1:31" ht="12.75">
      <c r="A120" s="759"/>
      <c r="B120" s="759"/>
      <c r="C120" s="759"/>
      <c r="F120" s="759"/>
      <c r="G120" s="759"/>
      <c r="H120" s="759"/>
      <c r="I120" s="759"/>
      <c r="J120" s="759"/>
      <c r="K120" s="759"/>
      <c r="L120" s="759"/>
      <c r="M120" s="759"/>
      <c r="N120" s="759"/>
      <c r="O120" s="759"/>
      <c r="P120" s="759"/>
      <c r="Q120" s="759"/>
      <c r="R120" s="759"/>
      <c r="S120" s="759"/>
      <c r="T120" s="759"/>
      <c r="U120" s="759"/>
      <c r="V120" s="759"/>
      <c r="W120" s="759"/>
      <c r="X120" s="759"/>
      <c r="Y120" s="759"/>
      <c r="Z120" s="759"/>
      <c r="AA120" s="759"/>
      <c r="AB120" s="759"/>
      <c r="AC120" s="759"/>
      <c r="AD120" s="759"/>
      <c r="AE120" s="759"/>
    </row>
    <row r="121" spans="1:31" ht="12.75">
      <c r="A121" s="759"/>
      <c r="B121" s="759"/>
      <c r="C121" s="759"/>
      <c r="F121" s="759"/>
      <c r="G121" s="759"/>
      <c r="H121" s="759"/>
      <c r="I121" s="759"/>
      <c r="J121" s="759"/>
      <c r="K121" s="759"/>
      <c r="L121" s="759"/>
      <c r="M121" s="759"/>
      <c r="N121" s="759"/>
      <c r="O121" s="759"/>
      <c r="P121" s="759"/>
      <c r="Q121" s="759"/>
      <c r="R121" s="759"/>
      <c r="S121" s="759"/>
      <c r="T121" s="759"/>
      <c r="U121" s="759"/>
      <c r="V121" s="759"/>
      <c r="W121" s="759"/>
      <c r="X121" s="759"/>
      <c r="Y121" s="759"/>
      <c r="Z121" s="759"/>
      <c r="AA121" s="759"/>
      <c r="AB121" s="759"/>
      <c r="AC121" s="759"/>
      <c r="AD121" s="759"/>
      <c r="AE121" s="759"/>
    </row>
    <row r="122" spans="1:31" ht="12.75">
      <c r="A122" s="759"/>
      <c r="B122" s="759"/>
      <c r="C122" s="759"/>
      <c r="F122" s="759"/>
      <c r="G122" s="759"/>
      <c r="H122" s="759"/>
      <c r="I122" s="759"/>
      <c r="J122" s="759"/>
      <c r="K122" s="759"/>
      <c r="L122" s="759"/>
      <c r="M122" s="759"/>
      <c r="N122" s="759"/>
      <c r="O122" s="759"/>
      <c r="P122" s="759"/>
      <c r="Q122" s="759"/>
      <c r="R122" s="759"/>
      <c r="S122" s="759"/>
      <c r="T122" s="759"/>
      <c r="U122" s="759"/>
      <c r="V122" s="759"/>
      <c r="W122" s="759"/>
      <c r="X122" s="759"/>
      <c r="Y122" s="759"/>
      <c r="Z122" s="759"/>
      <c r="AA122" s="759"/>
      <c r="AB122" s="759"/>
      <c r="AC122" s="759"/>
      <c r="AD122" s="759"/>
      <c r="AE122" s="759"/>
    </row>
    <row r="123" spans="1:31" ht="12.75">
      <c r="A123" s="759"/>
      <c r="B123" s="759"/>
      <c r="C123" s="759"/>
      <c r="F123" s="759"/>
      <c r="G123" s="759"/>
      <c r="H123" s="759"/>
      <c r="I123" s="759"/>
      <c r="J123" s="759"/>
      <c r="K123" s="759"/>
      <c r="L123" s="759"/>
      <c r="M123" s="759"/>
      <c r="N123" s="759"/>
      <c r="O123" s="759"/>
      <c r="P123" s="759"/>
      <c r="Q123" s="759"/>
      <c r="R123" s="759"/>
      <c r="S123" s="759"/>
      <c r="T123" s="759"/>
      <c r="U123" s="759"/>
      <c r="V123" s="759"/>
      <c r="W123" s="759"/>
      <c r="X123" s="759"/>
      <c r="Y123" s="759"/>
      <c r="Z123" s="759"/>
      <c r="AA123" s="759"/>
      <c r="AB123" s="759"/>
      <c r="AC123" s="759"/>
      <c r="AD123" s="759"/>
      <c r="AE123" s="759"/>
    </row>
    <row r="124" spans="1:31" ht="12.75">
      <c r="A124" s="759"/>
      <c r="B124" s="759"/>
      <c r="C124" s="759"/>
      <c r="F124" s="759"/>
      <c r="G124" s="759"/>
      <c r="H124" s="759"/>
      <c r="I124" s="759"/>
      <c r="J124" s="759"/>
      <c r="K124" s="759"/>
      <c r="L124" s="759"/>
      <c r="M124" s="759"/>
      <c r="N124" s="759"/>
      <c r="O124" s="759"/>
      <c r="P124" s="759"/>
      <c r="Q124" s="759"/>
      <c r="R124" s="759"/>
      <c r="S124" s="759"/>
      <c r="T124" s="759"/>
      <c r="U124" s="759"/>
      <c r="V124" s="759"/>
      <c r="W124" s="759"/>
      <c r="X124" s="759"/>
      <c r="Y124" s="759"/>
      <c r="Z124" s="759"/>
      <c r="AA124" s="759"/>
      <c r="AB124" s="759"/>
      <c r="AC124" s="759"/>
      <c r="AD124" s="759"/>
      <c r="AE124" s="759"/>
    </row>
    <row r="125" spans="1:31" ht="12.75">
      <c r="A125" s="759"/>
      <c r="B125" s="759"/>
      <c r="C125" s="759"/>
      <c r="F125" s="759"/>
      <c r="G125" s="759"/>
      <c r="H125" s="759"/>
      <c r="I125" s="759"/>
      <c r="J125" s="759"/>
      <c r="K125" s="759"/>
      <c r="L125" s="759"/>
      <c r="M125" s="759"/>
      <c r="N125" s="759"/>
      <c r="O125" s="759"/>
      <c r="P125" s="759"/>
      <c r="Q125" s="759"/>
      <c r="R125" s="759"/>
      <c r="S125" s="759"/>
      <c r="T125" s="759"/>
      <c r="U125" s="759"/>
      <c r="V125" s="759"/>
      <c r="W125" s="759"/>
      <c r="X125" s="759"/>
      <c r="Y125" s="759"/>
      <c r="Z125" s="759"/>
      <c r="AA125" s="759"/>
      <c r="AB125" s="759"/>
      <c r="AC125" s="759"/>
      <c r="AD125" s="759"/>
      <c r="AE125" s="759"/>
    </row>
    <row r="126" spans="1:31" ht="12.75">
      <c r="A126" s="759"/>
      <c r="B126" s="759"/>
      <c r="C126" s="759"/>
      <c r="F126" s="759"/>
      <c r="G126" s="759"/>
      <c r="H126" s="759"/>
      <c r="I126" s="759"/>
      <c r="J126" s="759"/>
      <c r="K126" s="759"/>
      <c r="L126" s="759"/>
      <c r="M126" s="759"/>
      <c r="N126" s="759"/>
      <c r="O126" s="759"/>
      <c r="P126" s="759"/>
      <c r="Q126" s="759"/>
      <c r="R126" s="759"/>
      <c r="S126" s="759"/>
      <c r="T126" s="759"/>
      <c r="U126" s="759"/>
      <c r="V126" s="759"/>
      <c r="W126" s="759"/>
      <c r="X126" s="759"/>
      <c r="Y126" s="759"/>
      <c r="Z126" s="759"/>
      <c r="AA126" s="759"/>
      <c r="AB126" s="759"/>
      <c r="AC126" s="759"/>
      <c r="AD126" s="759"/>
      <c r="AE126" s="759"/>
    </row>
    <row r="127" spans="1:31" ht="12.75">
      <c r="A127" s="759"/>
      <c r="B127" s="759"/>
      <c r="C127" s="759"/>
      <c r="F127" s="759"/>
      <c r="G127" s="759"/>
      <c r="H127" s="759"/>
      <c r="I127" s="759"/>
      <c r="J127" s="759"/>
      <c r="K127" s="759"/>
      <c r="L127" s="759"/>
      <c r="M127" s="759"/>
      <c r="N127" s="759"/>
      <c r="O127" s="759"/>
      <c r="P127" s="759"/>
      <c r="Q127" s="759"/>
      <c r="R127" s="759"/>
      <c r="S127" s="759"/>
      <c r="T127" s="759"/>
      <c r="U127" s="759"/>
      <c r="V127" s="759"/>
      <c r="W127" s="759"/>
      <c r="X127" s="759"/>
      <c r="Y127" s="759"/>
      <c r="Z127" s="759"/>
      <c r="AA127" s="759"/>
      <c r="AB127" s="759"/>
      <c r="AC127" s="759"/>
      <c r="AD127" s="759"/>
      <c r="AE127" s="759"/>
    </row>
    <row r="128" spans="1:31" ht="12.75">
      <c r="A128" s="759"/>
      <c r="B128" s="759"/>
      <c r="C128" s="759"/>
      <c r="F128" s="759"/>
      <c r="G128" s="759"/>
      <c r="H128" s="759"/>
      <c r="I128" s="759"/>
      <c r="J128" s="759"/>
      <c r="K128" s="759"/>
      <c r="L128" s="759"/>
      <c r="M128" s="759"/>
      <c r="N128" s="759"/>
      <c r="O128" s="759"/>
      <c r="P128" s="759"/>
      <c r="Q128" s="759"/>
      <c r="R128" s="759"/>
      <c r="S128" s="759"/>
      <c r="T128" s="759"/>
      <c r="U128" s="759"/>
      <c r="V128" s="759"/>
      <c r="W128" s="759"/>
      <c r="X128" s="759"/>
      <c r="Y128" s="759"/>
      <c r="Z128" s="759"/>
      <c r="AA128" s="759"/>
      <c r="AB128" s="759"/>
      <c r="AC128" s="759"/>
      <c r="AD128" s="759"/>
      <c r="AE128" s="759"/>
    </row>
    <row r="129" spans="1:31" ht="12.75">
      <c r="A129" s="759"/>
      <c r="B129" s="759"/>
      <c r="C129" s="759"/>
      <c r="F129" s="759"/>
      <c r="G129" s="759"/>
      <c r="H129" s="759"/>
      <c r="I129" s="759"/>
      <c r="J129" s="759"/>
      <c r="K129" s="759"/>
      <c r="L129" s="759"/>
      <c r="M129" s="759"/>
      <c r="N129" s="759"/>
      <c r="O129" s="759"/>
      <c r="P129" s="759"/>
      <c r="Q129" s="759"/>
      <c r="R129" s="759"/>
      <c r="S129" s="759"/>
      <c r="T129" s="759"/>
      <c r="U129" s="759"/>
      <c r="V129" s="759"/>
      <c r="W129" s="759"/>
      <c r="X129" s="759"/>
      <c r="Y129" s="759"/>
      <c r="Z129" s="759"/>
      <c r="AA129" s="759"/>
      <c r="AB129" s="759"/>
      <c r="AC129" s="759"/>
      <c r="AD129" s="759"/>
      <c r="AE129" s="759"/>
    </row>
    <row r="130" spans="1:31" ht="12.75">
      <c r="A130" s="759"/>
      <c r="B130" s="759"/>
      <c r="C130" s="759"/>
      <c r="F130" s="759"/>
      <c r="G130" s="759"/>
      <c r="H130" s="759"/>
      <c r="I130" s="759"/>
      <c r="J130" s="759"/>
      <c r="K130" s="759"/>
      <c r="L130" s="759"/>
      <c r="M130" s="759"/>
      <c r="N130" s="759"/>
      <c r="O130" s="759"/>
      <c r="P130" s="759"/>
      <c r="Q130" s="759"/>
      <c r="R130" s="759"/>
      <c r="S130" s="759"/>
      <c r="T130" s="759"/>
      <c r="U130" s="759"/>
      <c r="V130" s="759"/>
      <c r="W130" s="759"/>
      <c r="X130" s="759"/>
      <c r="Y130" s="759"/>
      <c r="Z130" s="759"/>
      <c r="AA130" s="759"/>
      <c r="AB130" s="759"/>
      <c r="AC130" s="759"/>
      <c r="AD130" s="759"/>
      <c r="AE130" s="759"/>
    </row>
    <row r="131" spans="1:31" ht="12.75">
      <c r="A131" s="759"/>
      <c r="B131" s="759"/>
      <c r="C131" s="759"/>
      <c r="F131" s="759"/>
      <c r="G131" s="759"/>
      <c r="H131" s="759"/>
      <c r="I131" s="759"/>
      <c r="J131" s="759"/>
      <c r="K131" s="759"/>
      <c r="L131" s="759"/>
      <c r="M131" s="759"/>
      <c r="N131" s="759"/>
      <c r="O131" s="759"/>
      <c r="P131" s="759"/>
      <c r="Q131" s="759"/>
      <c r="R131" s="759"/>
      <c r="S131" s="759"/>
      <c r="T131" s="759"/>
      <c r="U131" s="759"/>
      <c r="V131" s="759"/>
      <c r="W131" s="759"/>
      <c r="X131" s="759"/>
      <c r="Y131" s="759"/>
      <c r="Z131" s="759"/>
      <c r="AA131" s="759"/>
      <c r="AB131" s="759"/>
      <c r="AC131" s="759"/>
      <c r="AD131" s="759"/>
      <c r="AE131" s="759"/>
    </row>
    <row r="132" spans="1:31" ht="12.75">
      <c r="A132" s="759"/>
      <c r="B132" s="759"/>
      <c r="C132" s="759"/>
      <c r="F132" s="759"/>
      <c r="G132" s="759"/>
      <c r="H132" s="759"/>
      <c r="I132" s="759"/>
      <c r="J132" s="759"/>
      <c r="K132" s="759"/>
      <c r="L132" s="759"/>
      <c r="M132" s="759"/>
      <c r="N132" s="759"/>
      <c r="O132" s="759"/>
      <c r="P132" s="759"/>
      <c r="Q132" s="759"/>
      <c r="R132" s="759"/>
      <c r="S132" s="759"/>
      <c r="T132" s="759"/>
      <c r="U132" s="759"/>
      <c r="V132" s="759"/>
      <c r="W132" s="759"/>
      <c r="X132" s="759"/>
      <c r="Y132" s="759"/>
      <c r="Z132" s="759"/>
      <c r="AA132" s="759"/>
      <c r="AB132" s="759"/>
      <c r="AC132" s="759"/>
      <c r="AD132" s="759"/>
      <c r="AE132" s="759"/>
    </row>
    <row r="133" spans="1:31" ht="12.75">
      <c r="A133" s="759"/>
      <c r="B133" s="759"/>
      <c r="C133" s="759"/>
      <c r="F133" s="759"/>
      <c r="G133" s="759"/>
      <c r="H133" s="759"/>
      <c r="I133" s="759"/>
      <c r="J133" s="759"/>
      <c r="K133" s="759"/>
      <c r="L133" s="759"/>
      <c r="M133" s="759"/>
      <c r="N133" s="759"/>
      <c r="O133" s="759"/>
      <c r="P133" s="759"/>
      <c r="Q133" s="759"/>
      <c r="R133" s="759"/>
      <c r="S133" s="759"/>
      <c r="T133" s="759"/>
      <c r="U133" s="759"/>
      <c r="V133" s="759"/>
      <c r="W133" s="759"/>
      <c r="X133" s="759"/>
      <c r="Y133" s="759"/>
      <c r="Z133" s="759"/>
      <c r="AA133" s="759"/>
      <c r="AB133" s="759"/>
      <c r="AC133" s="759"/>
      <c r="AD133" s="759"/>
      <c r="AE133" s="759"/>
    </row>
    <row r="134" spans="1:31" ht="12.75">
      <c r="A134" s="759"/>
      <c r="B134" s="759"/>
      <c r="C134" s="759"/>
      <c r="F134" s="759"/>
      <c r="G134" s="759"/>
      <c r="H134" s="759"/>
      <c r="I134" s="759"/>
      <c r="J134" s="759"/>
      <c r="K134" s="759"/>
      <c r="L134" s="759"/>
      <c r="M134" s="759"/>
      <c r="N134" s="759"/>
      <c r="O134" s="759"/>
      <c r="P134" s="759"/>
      <c r="Q134" s="759"/>
      <c r="R134" s="759"/>
      <c r="S134" s="759"/>
      <c r="T134" s="759"/>
      <c r="U134" s="759"/>
      <c r="V134" s="759"/>
      <c r="W134" s="759"/>
      <c r="X134" s="759"/>
      <c r="Y134" s="759"/>
      <c r="Z134" s="759"/>
      <c r="AA134" s="759"/>
      <c r="AB134" s="759"/>
      <c r="AC134" s="759"/>
      <c r="AD134" s="759"/>
      <c r="AE134" s="759"/>
    </row>
    <row r="135" spans="1:31" ht="12.75">
      <c r="A135" s="759"/>
      <c r="B135" s="759"/>
      <c r="C135" s="759"/>
      <c r="F135" s="759"/>
      <c r="G135" s="759"/>
      <c r="H135" s="759"/>
      <c r="I135" s="759"/>
      <c r="J135" s="759"/>
      <c r="K135" s="759"/>
      <c r="L135" s="759"/>
      <c r="M135" s="759"/>
      <c r="N135" s="759"/>
      <c r="O135" s="759"/>
      <c r="P135" s="759"/>
      <c r="Q135" s="759"/>
      <c r="R135" s="759"/>
      <c r="S135" s="759"/>
      <c r="T135" s="759"/>
      <c r="U135" s="759"/>
      <c r="V135" s="759"/>
      <c r="W135" s="759"/>
      <c r="X135" s="759"/>
      <c r="Y135" s="759"/>
      <c r="Z135" s="759"/>
      <c r="AA135" s="759"/>
      <c r="AB135" s="759"/>
      <c r="AC135" s="759"/>
      <c r="AD135" s="759"/>
      <c r="AE135" s="759"/>
    </row>
    <row r="136" spans="1:31" ht="12.75">
      <c r="A136" s="759"/>
      <c r="B136" s="759"/>
      <c r="C136" s="759"/>
      <c r="F136" s="759"/>
      <c r="G136" s="759"/>
      <c r="H136" s="759"/>
      <c r="I136" s="759"/>
      <c r="J136" s="759"/>
      <c r="K136" s="759"/>
      <c r="L136" s="759"/>
      <c r="M136" s="759"/>
      <c r="N136" s="759"/>
      <c r="O136" s="759"/>
      <c r="P136" s="759"/>
      <c r="Q136" s="759"/>
      <c r="R136" s="759"/>
      <c r="S136" s="759"/>
      <c r="T136" s="759"/>
      <c r="U136" s="759"/>
      <c r="V136" s="759"/>
      <c r="W136" s="759"/>
      <c r="X136" s="759"/>
      <c r="Y136" s="759"/>
      <c r="Z136" s="759"/>
      <c r="AA136" s="759"/>
      <c r="AB136" s="759"/>
      <c r="AC136" s="759"/>
      <c r="AD136" s="759"/>
      <c r="AE136" s="759"/>
    </row>
    <row r="137" spans="1:31" ht="12.75">
      <c r="A137" s="759"/>
      <c r="B137" s="759"/>
      <c r="C137" s="759"/>
      <c r="F137" s="759"/>
      <c r="G137" s="759"/>
      <c r="H137" s="759"/>
      <c r="I137" s="759"/>
      <c r="J137" s="759"/>
      <c r="K137" s="759"/>
      <c r="L137" s="759"/>
      <c r="M137" s="759"/>
      <c r="N137" s="759"/>
      <c r="O137" s="759"/>
      <c r="P137" s="759"/>
      <c r="Q137" s="759"/>
      <c r="R137" s="759"/>
      <c r="S137" s="759"/>
      <c r="T137" s="759"/>
      <c r="U137" s="759"/>
      <c r="V137" s="759"/>
      <c r="W137" s="759"/>
      <c r="X137" s="759"/>
      <c r="Y137" s="759"/>
      <c r="Z137" s="759"/>
      <c r="AA137" s="759"/>
      <c r="AB137" s="759"/>
      <c r="AC137" s="759"/>
      <c r="AD137" s="759"/>
      <c r="AE137" s="759"/>
    </row>
    <row r="138" spans="1:31" ht="12.75">
      <c r="A138" s="759"/>
      <c r="B138" s="759"/>
      <c r="C138" s="759"/>
      <c r="F138" s="759"/>
      <c r="G138" s="759"/>
      <c r="H138" s="759"/>
      <c r="I138" s="759"/>
      <c r="J138" s="759"/>
      <c r="K138" s="759"/>
      <c r="L138" s="759"/>
      <c r="M138" s="759"/>
      <c r="N138" s="759"/>
      <c r="O138" s="759"/>
      <c r="P138" s="759"/>
      <c r="Q138" s="759"/>
      <c r="R138" s="759"/>
      <c r="S138" s="759"/>
      <c r="T138" s="759"/>
      <c r="U138" s="759"/>
      <c r="V138" s="759"/>
      <c r="W138" s="759"/>
      <c r="X138" s="759"/>
      <c r="Y138" s="759"/>
      <c r="Z138" s="759"/>
      <c r="AA138" s="759"/>
      <c r="AB138" s="759"/>
      <c r="AC138" s="759"/>
      <c r="AD138" s="759"/>
      <c r="AE138" s="759"/>
    </row>
    <row r="139" spans="1:31" ht="12.75">
      <c r="A139" s="759"/>
      <c r="B139" s="759"/>
      <c r="C139" s="759"/>
      <c r="F139" s="759"/>
      <c r="G139" s="759"/>
      <c r="H139" s="759"/>
      <c r="I139" s="759"/>
      <c r="J139" s="759"/>
      <c r="K139" s="759"/>
      <c r="L139" s="759"/>
      <c r="M139" s="759"/>
      <c r="N139" s="759"/>
      <c r="O139" s="759"/>
      <c r="P139" s="759"/>
      <c r="Q139" s="759"/>
      <c r="R139" s="759"/>
      <c r="S139" s="759"/>
      <c r="T139" s="759"/>
      <c r="U139" s="759"/>
      <c r="V139" s="759"/>
      <c r="W139" s="759"/>
      <c r="X139" s="759"/>
      <c r="Y139" s="759"/>
      <c r="Z139" s="759"/>
      <c r="AA139" s="759"/>
      <c r="AB139" s="759"/>
      <c r="AC139" s="759"/>
      <c r="AD139" s="759"/>
      <c r="AE139" s="759"/>
    </row>
    <row r="140" spans="1:31" ht="12.75">
      <c r="A140" s="759"/>
      <c r="B140" s="759"/>
      <c r="C140" s="759"/>
      <c r="F140" s="759"/>
      <c r="G140" s="759"/>
      <c r="H140" s="759"/>
      <c r="I140" s="759"/>
      <c r="J140" s="759"/>
      <c r="K140" s="759"/>
      <c r="L140" s="759"/>
      <c r="M140" s="759"/>
      <c r="N140" s="759"/>
      <c r="O140" s="759"/>
      <c r="P140" s="759"/>
      <c r="Q140" s="759"/>
      <c r="R140" s="759"/>
      <c r="S140" s="759"/>
      <c r="T140" s="759"/>
      <c r="U140" s="759"/>
      <c r="V140" s="759"/>
      <c r="W140" s="759"/>
      <c r="X140" s="759"/>
      <c r="Y140" s="759"/>
      <c r="Z140" s="759"/>
      <c r="AA140" s="759"/>
      <c r="AB140" s="759"/>
      <c r="AC140" s="759"/>
      <c r="AD140" s="759"/>
      <c r="AE140" s="759"/>
    </row>
    <row r="141" spans="1:31" ht="12.75">
      <c r="A141" s="759"/>
      <c r="B141" s="759"/>
      <c r="C141" s="759"/>
      <c r="F141" s="759"/>
      <c r="G141" s="759"/>
      <c r="H141" s="759"/>
      <c r="I141" s="759"/>
      <c r="J141" s="759"/>
      <c r="K141" s="759"/>
      <c r="L141" s="759"/>
      <c r="M141" s="759"/>
      <c r="N141" s="759"/>
      <c r="O141" s="759"/>
      <c r="P141" s="759"/>
      <c r="Q141" s="759"/>
      <c r="R141" s="759"/>
      <c r="S141" s="759"/>
      <c r="T141" s="759"/>
      <c r="U141" s="759"/>
      <c r="V141" s="759"/>
      <c r="W141" s="759"/>
      <c r="X141" s="759"/>
      <c r="Y141" s="759"/>
      <c r="Z141" s="759"/>
      <c r="AA141" s="759"/>
      <c r="AB141" s="759"/>
      <c r="AC141" s="759"/>
      <c r="AD141" s="759"/>
      <c r="AE141" s="759"/>
    </row>
    <row r="142" spans="1:31" ht="12.75">
      <c r="A142" s="759"/>
      <c r="B142" s="759"/>
      <c r="C142" s="759"/>
      <c r="F142" s="759"/>
      <c r="G142" s="759"/>
      <c r="H142" s="759"/>
      <c r="I142" s="759"/>
      <c r="J142" s="759"/>
      <c r="K142" s="759"/>
      <c r="L142" s="759"/>
      <c r="M142" s="759"/>
      <c r="N142" s="759"/>
      <c r="O142" s="759"/>
      <c r="P142" s="759"/>
      <c r="Q142" s="759"/>
      <c r="R142" s="759"/>
      <c r="S142" s="759"/>
      <c r="T142" s="759"/>
      <c r="U142" s="759"/>
      <c r="V142" s="759"/>
      <c r="W142" s="759"/>
      <c r="X142" s="759"/>
      <c r="Y142" s="759"/>
      <c r="Z142" s="759"/>
      <c r="AA142" s="759"/>
      <c r="AB142" s="759"/>
      <c r="AC142" s="759"/>
      <c r="AD142" s="759"/>
      <c r="AE142" s="759"/>
    </row>
    <row r="143" spans="1:31" ht="12.75">
      <c r="A143" s="759"/>
      <c r="B143" s="759"/>
      <c r="C143" s="759"/>
      <c r="F143" s="759"/>
      <c r="G143" s="759"/>
      <c r="H143" s="759"/>
      <c r="I143" s="759"/>
      <c r="J143" s="759"/>
      <c r="K143" s="759"/>
      <c r="L143" s="759"/>
      <c r="M143" s="759"/>
      <c r="N143" s="759"/>
      <c r="O143" s="759"/>
      <c r="P143" s="759"/>
      <c r="Q143" s="759"/>
      <c r="R143" s="759"/>
      <c r="S143" s="759"/>
      <c r="T143" s="759"/>
      <c r="U143" s="759"/>
      <c r="V143" s="759"/>
      <c r="W143" s="759"/>
      <c r="X143" s="759"/>
      <c r="Y143" s="759"/>
      <c r="Z143" s="759"/>
      <c r="AA143" s="759"/>
      <c r="AB143" s="759"/>
      <c r="AC143" s="759"/>
      <c r="AD143" s="759"/>
      <c r="AE143" s="759"/>
    </row>
    <row r="144" spans="1:31" ht="12.75">
      <c r="A144" s="759"/>
      <c r="B144" s="759"/>
      <c r="C144" s="759"/>
      <c r="F144" s="759"/>
      <c r="G144" s="759"/>
      <c r="H144" s="759"/>
      <c r="I144" s="759"/>
      <c r="J144" s="759"/>
      <c r="K144" s="759"/>
      <c r="L144" s="759"/>
      <c r="M144" s="759"/>
      <c r="N144" s="759"/>
      <c r="O144" s="759"/>
      <c r="P144" s="759"/>
      <c r="Q144" s="759"/>
      <c r="R144" s="759"/>
      <c r="S144" s="759"/>
      <c r="T144" s="759"/>
      <c r="U144" s="759"/>
      <c r="V144" s="759"/>
      <c r="W144" s="759"/>
      <c r="X144" s="759"/>
      <c r="Y144" s="759"/>
      <c r="Z144" s="759"/>
      <c r="AA144" s="759"/>
      <c r="AB144" s="759"/>
      <c r="AC144" s="759"/>
      <c r="AD144" s="759"/>
      <c r="AE144" s="759"/>
    </row>
    <row r="145" spans="1:31" ht="12.75">
      <c r="A145" s="759"/>
      <c r="B145" s="759"/>
      <c r="C145" s="759"/>
      <c r="F145" s="759"/>
      <c r="G145" s="759"/>
      <c r="H145" s="759"/>
      <c r="I145" s="759"/>
      <c r="J145" s="759"/>
      <c r="K145" s="759"/>
      <c r="L145" s="759"/>
      <c r="M145" s="759"/>
      <c r="N145" s="759"/>
      <c r="O145" s="759"/>
      <c r="P145" s="759"/>
      <c r="Q145" s="759"/>
      <c r="R145" s="759"/>
      <c r="S145" s="759"/>
      <c r="T145" s="759"/>
      <c r="U145" s="759"/>
      <c r="V145" s="759"/>
      <c r="W145" s="759"/>
      <c r="X145" s="759"/>
      <c r="Y145" s="759"/>
      <c r="Z145" s="759"/>
      <c r="AA145" s="759"/>
      <c r="AB145" s="759"/>
      <c r="AC145" s="759"/>
      <c r="AD145" s="759"/>
      <c r="AE145" s="759"/>
    </row>
    <row r="146" spans="1:31" ht="12.75">
      <c r="A146" s="759"/>
      <c r="B146" s="759"/>
      <c r="C146" s="759"/>
      <c r="F146" s="759"/>
      <c r="G146" s="759"/>
      <c r="H146" s="759"/>
      <c r="I146" s="759"/>
      <c r="J146" s="759"/>
      <c r="K146" s="759"/>
      <c r="L146" s="759"/>
      <c r="M146" s="759"/>
      <c r="N146" s="759"/>
      <c r="O146" s="759"/>
      <c r="P146" s="759"/>
      <c r="Q146" s="759"/>
      <c r="R146" s="759"/>
      <c r="S146" s="759"/>
      <c r="T146" s="759"/>
      <c r="U146" s="759"/>
      <c r="V146" s="759"/>
      <c r="W146" s="759"/>
      <c r="X146" s="759"/>
      <c r="Y146" s="759"/>
      <c r="Z146" s="759"/>
      <c r="AA146" s="759"/>
      <c r="AB146" s="759"/>
      <c r="AC146" s="759"/>
      <c r="AD146" s="759"/>
      <c r="AE146" s="759"/>
    </row>
    <row r="147" spans="1:31" ht="12.75">
      <c r="A147" s="759"/>
      <c r="B147" s="759"/>
      <c r="C147" s="759"/>
      <c r="F147" s="759"/>
      <c r="G147" s="759"/>
      <c r="H147" s="759"/>
      <c r="I147" s="759"/>
      <c r="J147" s="759"/>
      <c r="K147" s="759"/>
      <c r="L147" s="759"/>
      <c r="M147" s="759"/>
      <c r="N147" s="759"/>
      <c r="O147" s="759"/>
      <c r="P147" s="759"/>
      <c r="Q147" s="759"/>
      <c r="R147" s="759"/>
      <c r="S147" s="759"/>
      <c r="T147" s="759"/>
      <c r="U147" s="759"/>
      <c r="V147" s="759"/>
      <c r="W147" s="759"/>
      <c r="X147" s="759"/>
      <c r="Y147" s="759"/>
      <c r="Z147" s="759"/>
      <c r="AA147" s="759"/>
      <c r="AB147" s="759"/>
      <c r="AC147" s="759"/>
      <c r="AD147" s="759"/>
      <c r="AE147" s="759"/>
    </row>
    <row r="148" spans="1:31" ht="12.75">
      <c r="A148" s="759"/>
      <c r="B148" s="759"/>
      <c r="C148" s="759"/>
      <c r="F148" s="759"/>
      <c r="G148" s="759"/>
      <c r="H148" s="759"/>
      <c r="I148" s="759"/>
      <c r="J148" s="759"/>
      <c r="K148" s="759"/>
      <c r="L148" s="759"/>
      <c r="M148" s="759"/>
      <c r="N148" s="759"/>
      <c r="O148" s="759"/>
      <c r="P148" s="759"/>
      <c r="Q148" s="759"/>
      <c r="R148" s="759"/>
      <c r="S148" s="759"/>
      <c r="T148" s="759"/>
      <c r="U148" s="759"/>
      <c r="V148" s="759"/>
      <c r="W148" s="759"/>
      <c r="X148" s="759"/>
      <c r="Y148" s="759"/>
      <c r="Z148" s="759"/>
      <c r="AA148" s="759"/>
      <c r="AB148" s="759"/>
      <c r="AC148" s="759"/>
      <c r="AD148" s="759"/>
      <c r="AE148" s="759"/>
    </row>
    <row r="149" spans="1:31" ht="12.75">
      <c r="A149" s="759"/>
      <c r="B149" s="759"/>
      <c r="C149" s="759"/>
      <c r="F149" s="759"/>
      <c r="G149" s="759"/>
      <c r="H149" s="759"/>
      <c r="I149" s="759"/>
      <c r="J149" s="759"/>
      <c r="K149" s="759"/>
      <c r="L149" s="759"/>
      <c r="M149" s="759"/>
      <c r="N149" s="759"/>
      <c r="O149" s="759"/>
      <c r="P149" s="759"/>
      <c r="Q149" s="759"/>
      <c r="R149" s="759"/>
      <c r="S149" s="759"/>
      <c r="T149" s="759"/>
      <c r="U149" s="759"/>
      <c r="V149" s="759"/>
      <c r="W149" s="759"/>
      <c r="X149" s="759"/>
      <c r="Y149" s="759"/>
      <c r="Z149" s="759"/>
      <c r="AA149" s="759"/>
      <c r="AB149" s="759"/>
      <c r="AC149" s="759"/>
      <c r="AD149" s="759"/>
      <c r="AE149" s="759"/>
    </row>
    <row r="150" spans="1:31" ht="12.75">
      <c r="A150" s="759"/>
      <c r="B150" s="759"/>
      <c r="C150" s="759"/>
      <c r="F150" s="759"/>
      <c r="G150" s="759"/>
      <c r="H150" s="759"/>
      <c r="I150" s="759"/>
      <c r="J150" s="759"/>
      <c r="K150" s="759"/>
      <c r="L150" s="759"/>
      <c r="M150" s="759"/>
      <c r="N150" s="759"/>
      <c r="O150" s="759"/>
      <c r="P150" s="759"/>
      <c r="Q150" s="759"/>
      <c r="R150" s="759"/>
      <c r="S150" s="759"/>
      <c r="T150" s="759"/>
      <c r="U150" s="759"/>
      <c r="V150" s="759"/>
      <c r="W150" s="759"/>
      <c r="X150" s="759"/>
      <c r="Y150" s="759"/>
      <c r="Z150" s="759"/>
      <c r="AA150" s="759"/>
      <c r="AB150" s="759"/>
      <c r="AC150" s="759"/>
      <c r="AD150" s="759"/>
      <c r="AE150" s="759"/>
    </row>
    <row r="151" spans="1:31" ht="12.75">
      <c r="A151" s="759"/>
      <c r="B151" s="759"/>
      <c r="C151" s="759"/>
      <c r="F151" s="759"/>
      <c r="G151" s="759"/>
      <c r="H151" s="759"/>
      <c r="I151" s="759"/>
      <c r="J151" s="759"/>
      <c r="K151" s="759"/>
      <c r="L151" s="759"/>
      <c r="M151" s="759"/>
      <c r="N151" s="759"/>
      <c r="O151" s="759"/>
      <c r="P151" s="759"/>
      <c r="Q151" s="759"/>
      <c r="R151" s="759"/>
      <c r="S151" s="759"/>
      <c r="T151" s="759"/>
      <c r="U151" s="759"/>
      <c r="V151" s="759"/>
      <c r="W151" s="759"/>
      <c r="X151" s="759"/>
      <c r="Y151" s="759"/>
      <c r="Z151" s="759"/>
      <c r="AA151" s="759"/>
      <c r="AB151" s="759"/>
      <c r="AC151" s="759"/>
      <c r="AD151" s="759"/>
      <c r="AE151" s="759"/>
    </row>
    <row r="152" spans="1:31" ht="12.75">
      <c r="A152" s="759"/>
      <c r="B152" s="759"/>
      <c r="C152" s="759"/>
      <c r="F152" s="759"/>
      <c r="G152" s="759"/>
      <c r="H152" s="759"/>
      <c r="I152" s="759"/>
      <c r="J152" s="759"/>
      <c r="K152" s="759"/>
      <c r="L152" s="759"/>
      <c r="M152" s="759"/>
      <c r="N152" s="759"/>
      <c r="O152" s="759"/>
      <c r="P152" s="759"/>
      <c r="Q152" s="759"/>
      <c r="R152" s="759"/>
      <c r="S152" s="759"/>
      <c r="T152" s="759"/>
      <c r="U152" s="759"/>
      <c r="V152" s="759"/>
      <c r="W152" s="759"/>
      <c r="X152" s="759"/>
      <c r="Y152" s="759"/>
      <c r="Z152" s="759"/>
      <c r="AA152" s="759"/>
      <c r="AB152" s="759"/>
      <c r="AC152" s="759"/>
      <c r="AD152" s="759"/>
      <c r="AE152" s="759"/>
    </row>
    <row r="153" spans="1:31" ht="12.75">
      <c r="A153" s="759"/>
      <c r="B153" s="759"/>
      <c r="C153" s="759"/>
      <c r="F153" s="759"/>
      <c r="G153" s="759"/>
      <c r="H153" s="759"/>
      <c r="I153" s="759"/>
      <c r="J153" s="759"/>
      <c r="K153" s="759"/>
      <c r="L153" s="759"/>
      <c r="M153" s="759"/>
      <c r="N153" s="759"/>
      <c r="O153" s="759"/>
      <c r="P153" s="759"/>
      <c r="Q153" s="759"/>
      <c r="R153" s="759"/>
      <c r="S153" s="759"/>
      <c r="T153" s="759"/>
      <c r="U153" s="759"/>
      <c r="V153" s="759"/>
      <c r="W153" s="759"/>
      <c r="X153" s="759"/>
      <c r="Y153" s="759"/>
      <c r="Z153" s="759"/>
      <c r="AA153" s="759"/>
      <c r="AB153" s="759"/>
      <c r="AC153" s="759"/>
      <c r="AD153" s="759"/>
      <c r="AE153" s="759"/>
    </row>
    <row r="154" spans="1:31" ht="12.75">
      <c r="A154" s="759"/>
      <c r="B154" s="759"/>
      <c r="C154" s="759"/>
      <c r="F154" s="759"/>
      <c r="G154" s="759"/>
      <c r="H154" s="759"/>
      <c r="I154" s="759"/>
      <c r="J154" s="759"/>
      <c r="K154" s="759"/>
      <c r="L154" s="759"/>
      <c r="M154" s="759"/>
      <c r="N154" s="759"/>
      <c r="O154" s="759"/>
      <c r="P154" s="759"/>
      <c r="Q154" s="759"/>
      <c r="R154" s="759"/>
      <c r="S154" s="759"/>
      <c r="T154" s="759"/>
      <c r="U154" s="759"/>
      <c r="V154" s="759"/>
      <c r="W154" s="759"/>
      <c r="X154" s="759"/>
      <c r="Y154" s="759"/>
      <c r="Z154" s="759"/>
      <c r="AA154" s="759"/>
      <c r="AB154" s="759"/>
      <c r="AC154" s="759"/>
      <c r="AD154" s="759"/>
      <c r="AE154" s="759"/>
    </row>
    <row r="155" spans="1:31" ht="12.75">
      <c r="A155" s="759"/>
      <c r="B155" s="759"/>
      <c r="C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c r="AB155" s="759"/>
      <c r="AC155" s="759"/>
      <c r="AD155" s="759"/>
      <c r="AE155" s="759"/>
    </row>
    <row r="156" spans="1:31" ht="12.75">
      <c r="A156" s="759"/>
      <c r="B156" s="759"/>
      <c r="C156" s="759"/>
      <c r="F156" s="759"/>
      <c r="G156" s="759"/>
      <c r="H156" s="759"/>
      <c r="I156" s="759"/>
      <c r="J156" s="759"/>
      <c r="K156" s="759"/>
      <c r="L156" s="759"/>
      <c r="M156" s="759"/>
      <c r="N156" s="759"/>
      <c r="O156" s="759"/>
      <c r="P156" s="759"/>
      <c r="Q156" s="759"/>
      <c r="R156" s="759"/>
      <c r="S156" s="759"/>
      <c r="T156" s="759"/>
      <c r="U156" s="759"/>
      <c r="V156" s="759"/>
      <c r="W156" s="759"/>
      <c r="X156" s="759"/>
      <c r="Y156" s="759"/>
      <c r="Z156" s="759"/>
      <c r="AA156" s="759"/>
      <c r="AB156" s="759"/>
      <c r="AC156" s="759"/>
      <c r="AD156" s="759"/>
      <c r="AE156" s="759"/>
    </row>
    <row r="157" spans="1:31" ht="12.75">
      <c r="A157" s="759"/>
      <c r="B157" s="759"/>
      <c r="C157" s="759"/>
      <c r="F157" s="759"/>
      <c r="G157" s="759"/>
      <c r="H157" s="759"/>
      <c r="I157" s="759"/>
      <c r="J157" s="759"/>
      <c r="K157" s="759"/>
      <c r="L157" s="759"/>
      <c r="M157" s="759"/>
      <c r="N157" s="759"/>
      <c r="O157" s="759"/>
      <c r="P157" s="759"/>
      <c r="Q157" s="759"/>
      <c r="R157" s="759"/>
      <c r="S157" s="759"/>
      <c r="T157" s="759"/>
      <c r="U157" s="759"/>
      <c r="V157" s="759"/>
      <c r="W157" s="759"/>
      <c r="X157" s="759"/>
      <c r="Y157" s="759"/>
      <c r="Z157" s="759"/>
      <c r="AA157" s="759"/>
      <c r="AB157" s="759"/>
      <c r="AC157" s="759"/>
      <c r="AD157" s="759"/>
      <c r="AE157" s="759"/>
    </row>
    <row r="158" spans="1:31" ht="12.75">
      <c r="A158" s="759"/>
      <c r="B158" s="759"/>
      <c r="C158" s="759"/>
      <c r="F158" s="759"/>
      <c r="G158" s="759"/>
      <c r="H158" s="759"/>
      <c r="I158" s="759"/>
      <c r="J158" s="759"/>
      <c r="K158" s="759"/>
      <c r="L158" s="759"/>
      <c r="M158" s="759"/>
      <c r="N158" s="759"/>
      <c r="O158" s="759"/>
      <c r="P158" s="759"/>
      <c r="Q158" s="759"/>
      <c r="R158" s="759"/>
      <c r="S158" s="759"/>
      <c r="T158" s="759"/>
      <c r="U158" s="759"/>
      <c r="V158" s="759"/>
      <c r="W158" s="759"/>
      <c r="X158" s="759"/>
      <c r="Y158" s="759"/>
      <c r="Z158" s="759"/>
      <c r="AA158" s="759"/>
      <c r="AB158" s="759"/>
      <c r="AC158" s="759"/>
      <c r="AD158" s="759"/>
      <c r="AE158" s="759"/>
    </row>
    <row r="159" spans="1:31" ht="12.75">
      <c r="A159" s="759"/>
      <c r="B159" s="759"/>
      <c r="C159" s="759"/>
      <c r="F159" s="759"/>
      <c r="G159" s="759"/>
      <c r="H159" s="759"/>
      <c r="I159" s="759"/>
      <c r="J159" s="759"/>
      <c r="K159" s="759"/>
      <c r="L159" s="759"/>
      <c r="M159" s="759"/>
      <c r="N159" s="759"/>
      <c r="O159" s="759"/>
      <c r="P159" s="759"/>
      <c r="Q159" s="759"/>
      <c r="R159" s="759"/>
      <c r="S159" s="759"/>
      <c r="T159" s="759"/>
      <c r="U159" s="759"/>
      <c r="V159" s="759"/>
      <c r="W159" s="759"/>
      <c r="X159" s="759"/>
      <c r="Y159" s="759"/>
      <c r="Z159" s="759"/>
      <c r="AA159" s="759"/>
      <c r="AB159" s="759"/>
      <c r="AC159" s="759"/>
      <c r="AD159" s="759"/>
      <c r="AE159" s="759"/>
    </row>
    <row r="160" spans="1:31" ht="12.75">
      <c r="A160" s="759"/>
      <c r="B160" s="759"/>
      <c r="C160" s="759"/>
      <c r="F160" s="759"/>
      <c r="G160" s="759"/>
      <c r="H160" s="759"/>
      <c r="I160" s="759"/>
      <c r="J160" s="759"/>
      <c r="K160" s="759"/>
      <c r="L160" s="759"/>
      <c r="M160" s="759"/>
      <c r="N160" s="759"/>
      <c r="O160" s="759"/>
      <c r="P160" s="759"/>
      <c r="Q160" s="759"/>
      <c r="R160" s="759"/>
      <c r="S160" s="759"/>
      <c r="T160" s="759"/>
      <c r="U160" s="759"/>
      <c r="V160" s="759"/>
      <c r="W160" s="759"/>
      <c r="X160" s="759"/>
      <c r="Y160" s="759"/>
      <c r="Z160" s="759"/>
      <c r="AA160" s="759"/>
      <c r="AB160" s="759"/>
      <c r="AC160" s="759"/>
      <c r="AD160" s="759"/>
      <c r="AE160" s="759"/>
    </row>
    <row r="161" spans="1:31" ht="12.75">
      <c r="A161" s="759"/>
      <c r="B161" s="759"/>
      <c r="C161" s="759"/>
      <c r="F161" s="759"/>
      <c r="G161" s="759"/>
      <c r="H161" s="759"/>
      <c r="I161" s="759"/>
      <c r="J161" s="759"/>
      <c r="K161" s="759"/>
      <c r="L161" s="759"/>
      <c r="M161" s="759"/>
      <c r="N161" s="759"/>
      <c r="O161" s="759"/>
      <c r="P161" s="759"/>
      <c r="Q161" s="759"/>
      <c r="R161" s="759"/>
      <c r="S161" s="759"/>
      <c r="T161" s="759"/>
      <c r="U161" s="759"/>
      <c r="V161" s="759"/>
      <c r="W161" s="759"/>
      <c r="X161" s="759"/>
      <c r="Y161" s="759"/>
      <c r="Z161" s="759"/>
      <c r="AA161" s="759"/>
      <c r="AB161" s="759"/>
      <c r="AC161" s="759"/>
      <c r="AD161" s="759"/>
      <c r="AE161" s="759"/>
    </row>
    <row r="162" spans="1:31" ht="12.75">
      <c r="A162" s="759"/>
      <c r="B162" s="759"/>
      <c r="C162" s="759"/>
      <c r="F162" s="759"/>
      <c r="G162" s="759"/>
      <c r="H162" s="759"/>
      <c r="I162" s="759"/>
      <c r="J162" s="759"/>
      <c r="K162" s="759"/>
      <c r="L162" s="759"/>
      <c r="M162" s="759"/>
      <c r="N162" s="759"/>
      <c r="O162" s="759"/>
      <c r="P162" s="759"/>
      <c r="Q162" s="759"/>
      <c r="R162" s="759"/>
      <c r="S162" s="759"/>
      <c r="T162" s="759"/>
      <c r="U162" s="759"/>
      <c r="V162" s="759"/>
      <c r="W162" s="759"/>
      <c r="X162" s="759"/>
      <c r="Y162" s="759"/>
      <c r="Z162" s="759"/>
      <c r="AA162" s="759"/>
      <c r="AB162" s="759"/>
      <c r="AC162" s="759"/>
      <c r="AD162" s="759"/>
      <c r="AE162" s="759"/>
    </row>
    <row r="163" spans="1:31" ht="12.75">
      <c r="A163" s="759"/>
      <c r="B163" s="759"/>
      <c r="C163" s="759"/>
      <c r="F163" s="759"/>
      <c r="G163" s="759"/>
      <c r="H163" s="759"/>
      <c r="I163" s="759"/>
      <c r="J163" s="759"/>
      <c r="K163" s="759"/>
      <c r="L163" s="759"/>
      <c r="M163" s="759"/>
      <c r="N163" s="759"/>
      <c r="O163" s="759"/>
      <c r="P163" s="759"/>
      <c r="Q163" s="759"/>
      <c r="R163" s="759"/>
      <c r="S163" s="759"/>
      <c r="T163" s="759"/>
      <c r="U163" s="759"/>
      <c r="V163" s="759"/>
      <c r="W163" s="759"/>
      <c r="X163" s="759"/>
      <c r="Y163" s="759"/>
      <c r="Z163" s="759"/>
      <c r="AA163" s="759"/>
      <c r="AB163" s="759"/>
      <c r="AC163" s="759"/>
      <c r="AD163" s="759"/>
      <c r="AE163" s="759"/>
    </row>
    <row r="164" spans="1:31" ht="12.75">
      <c r="A164" s="759"/>
      <c r="B164" s="759"/>
      <c r="C164" s="759"/>
      <c r="F164" s="759"/>
      <c r="G164" s="759"/>
      <c r="H164" s="759"/>
      <c r="I164" s="759"/>
      <c r="J164" s="759"/>
      <c r="K164" s="759"/>
      <c r="L164" s="759"/>
      <c r="M164" s="759"/>
      <c r="N164" s="759"/>
      <c r="O164" s="759"/>
      <c r="P164" s="759"/>
      <c r="Q164" s="759"/>
      <c r="R164" s="759"/>
      <c r="S164" s="759"/>
      <c r="T164" s="759"/>
      <c r="U164" s="759"/>
      <c r="V164" s="759"/>
      <c r="W164" s="759"/>
      <c r="X164" s="759"/>
      <c r="Y164" s="759"/>
      <c r="Z164" s="759"/>
      <c r="AA164" s="759"/>
      <c r="AB164" s="759"/>
      <c r="AC164" s="759"/>
      <c r="AD164" s="759"/>
      <c r="AE164" s="759"/>
    </row>
    <row r="165" spans="1:31" ht="12.75">
      <c r="A165" s="759"/>
      <c r="B165" s="759"/>
      <c r="C165" s="759"/>
      <c r="F165" s="759"/>
      <c r="G165" s="759"/>
      <c r="H165" s="759"/>
      <c r="I165" s="759"/>
      <c r="J165" s="759"/>
      <c r="K165" s="759"/>
      <c r="L165" s="759"/>
      <c r="M165" s="759"/>
      <c r="N165" s="759"/>
      <c r="O165" s="759"/>
      <c r="P165" s="759"/>
      <c r="Q165" s="759"/>
      <c r="R165" s="759"/>
      <c r="S165" s="759"/>
      <c r="T165" s="759"/>
      <c r="U165" s="759"/>
      <c r="V165" s="759"/>
      <c r="W165" s="759"/>
      <c r="X165" s="759"/>
      <c r="Y165" s="759"/>
      <c r="Z165" s="759"/>
      <c r="AA165" s="759"/>
      <c r="AB165" s="759"/>
      <c r="AC165" s="759"/>
      <c r="AD165" s="759"/>
      <c r="AE165" s="759"/>
    </row>
    <row r="166" spans="1:31" ht="12.75">
      <c r="A166" s="759"/>
      <c r="B166" s="759"/>
      <c r="C166" s="759"/>
      <c r="F166" s="759"/>
      <c r="G166" s="759"/>
      <c r="H166" s="759"/>
      <c r="I166" s="759"/>
      <c r="J166" s="759"/>
      <c r="K166" s="759"/>
      <c r="L166" s="759"/>
      <c r="M166" s="759"/>
      <c r="N166" s="759"/>
      <c r="O166" s="759"/>
      <c r="P166" s="759"/>
      <c r="Q166" s="759"/>
      <c r="R166" s="759"/>
      <c r="S166" s="759"/>
      <c r="T166" s="759"/>
      <c r="U166" s="759"/>
      <c r="V166" s="759"/>
      <c r="W166" s="759"/>
      <c r="X166" s="759"/>
      <c r="Y166" s="759"/>
      <c r="Z166" s="759"/>
      <c r="AA166" s="759"/>
      <c r="AB166" s="759"/>
      <c r="AC166" s="759"/>
      <c r="AD166" s="759"/>
      <c r="AE166" s="759"/>
    </row>
    <row r="167" spans="1:31" ht="12.75">
      <c r="A167" s="759"/>
      <c r="B167" s="759"/>
      <c r="C167" s="759"/>
      <c r="F167" s="759"/>
      <c r="G167" s="759"/>
      <c r="H167" s="759"/>
      <c r="I167" s="759"/>
      <c r="J167" s="759"/>
      <c r="K167" s="759"/>
      <c r="L167" s="759"/>
      <c r="M167" s="759"/>
      <c r="N167" s="759"/>
      <c r="O167" s="759"/>
      <c r="P167" s="759"/>
      <c r="Q167" s="759"/>
      <c r="R167" s="759"/>
      <c r="S167" s="759"/>
      <c r="T167" s="759"/>
      <c r="U167" s="759"/>
      <c r="V167" s="759"/>
      <c r="W167" s="759"/>
      <c r="X167" s="759"/>
      <c r="Y167" s="759"/>
      <c r="Z167" s="759"/>
      <c r="AA167" s="759"/>
      <c r="AB167" s="759"/>
      <c r="AC167" s="759"/>
      <c r="AD167" s="759"/>
      <c r="AE167" s="759"/>
    </row>
    <row r="168" spans="1:31" ht="12.75">
      <c r="A168" s="759"/>
      <c r="B168" s="759"/>
      <c r="C168" s="759"/>
      <c r="F168" s="759"/>
      <c r="G168" s="759"/>
      <c r="H168" s="759"/>
      <c r="I168" s="759"/>
      <c r="J168" s="759"/>
      <c r="K168" s="759"/>
      <c r="L168" s="759"/>
      <c r="M168" s="759"/>
      <c r="N168" s="759"/>
      <c r="O168" s="759"/>
      <c r="P168" s="759"/>
      <c r="Q168" s="759"/>
      <c r="R168" s="759"/>
      <c r="S168" s="759"/>
      <c r="T168" s="759"/>
      <c r="U168" s="759"/>
      <c r="V168" s="759"/>
      <c r="W168" s="759"/>
      <c r="X168" s="759"/>
      <c r="Y168" s="759"/>
      <c r="Z168" s="759"/>
      <c r="AA168" s="759"/>
      <c r="AB168" s="759"/>
      <c r="AC168" s="759"/>
      <c r="AD168" s="759"/>
      <c r="AE168" s="759"/>
    </row>
    <row r="169" spans="1:31" ht="12.75">
      <c r="A169" s="759"/>
      <c r="B169" s="759"/>
      <c r="C169" s="759"/>
      <c r="F169" s="759"/>
      <c r="G169" s="759"/>
      <c r="H169" s="759"/>
      <c r="I169" s="759"/>
      <c r="J169" s="759"/>
      <c r="K169" s="759"/>
      <c r="L169" s="759"/>
      <c r="M169" s="759"/>
      <c r="N169" s="759"/>
      <c r="O169" s="759"/>
      <c r="P169" s="759"/>
      <c r="Q169" s="759"/>
      <c r="R169" s="759"/>
      <c r="S169" s="759"/>
      <c r="T169" s="759"/>
      <c r="U169" s="759"/>
      <c r="V169" s="759"/>
      <c r="W169" s="759"/>
      <c r="X169" s="759"/>
      <c r="Y169" s="759"/>
      <c r="Z169" s="759"/>
      <c r="AA169" s="759"/>
      <c r="AB169" s="759"/>
      <c r="AC169" s="759"/>
      <c r="AD169" s="759"/>
      <c r="AE169" s="759"/>
    </row>
    <row r="170" spans="1:31" ht="12.75">
      <c r="A170" s="759"/>
      <c r="B170" s="759"/>
      <c r="C170" s="759"/>
      <c r="F170" s="759"/>
      <c r="G170" s="759"/>
      <c r="H170" s="759"/>
      <c r="I170" s="759"/>
      <c r="J170" s="759"/>
      <c r="K170" s="759"/>
      <c r="L170" s="759"/>
      <c r="M170" s="759"/>
      <c r="N170" s="759"/>
      <c r="O170" s="759"/>
      <c r="P170" s="759"/>
      <c r="Q170" s="759"/>
      <c r="R170" s="759"/>
      <c r="S170" s="759"/>
      <c r="T170" s="759"/>
      <c r="U170" s="759"/>
      <c r="V170" s="759"/>
      <c r="W170" s="759"/>
      <c r="X170" s="759"/>
      <c r="Y170" s="759"/>
      <c r="Z170" s="759"/>
      <c r="AA170" s="759"/>
      <c r="AB170" s="759"/>
      <c r="AC170" s="759"/>
      <c r="AD170" s="759"/>
      <c r="AE170" s="759"/>
    </row>
    <row r="171" spans="1:31" ht="12.75">
      <c r="A171" s="759"/>
      <c r="B171" s="759"/>
      <c r="C171" s="759"/>
      <c r="F171" s="759"/>
      <c r="G171" s="759"/>
      <c r="H171" s="759"/>
      <c r="I171" s="759"/>
      <c r="J171" s="759"/>
      <c r="K171" s="759"/>
      <c r="L171" s="759"/>
      <c r="M171" s="759"/>
      <c r="N171" s="759"/>
      <c r="O171" s="759"/>
      <c r="P171" s="759"/>
      <c r="Q171" s="759"/>
      <c r="R171" s="759"/>
      <c r="S171" s="759"/>
      <c r="T171" s="759"/>
      <c r="U171" s="759"/>
      <c r="V171" s="759"/>
      <c r="W171" s="759"/>
      <c r="X171" s="759"/>
      <c r="Y171" s="759"/>
      <c r="Z171" s="759"/>
      <c r="AA171" s="759"/>
      <c r="AB171" s="759"/>
      <c r="AC171" s="759"/>
      <c r="AD171" s="759"/>
      <c r="AE171" s="759"/>
    </row>
    <row r="172" spans="1:31" ht="12.75">
      <c r="A172" s="759"/>
      <c r="B172" s="759"/>
      <c r="C172" s="759"/>
      <c r="F172" s="759"/>
      <c r="G172" s="759"/>
      <c r="H172" s="759"/>
      <c r="I172" s="759"/>
      <c r="J172" s="759"/>
      <c r="K172" s="759"/>
      <c r="L172" s="759"/>
      <c r="M172" s="759"/>
      <c r="N172" s="759"/>
      <c r="O172" s="759"/>
      <c r="P172" s="759"/>
      <c r="Q172" s="759"/>
      <c r="R172" s="759"/>
      <c r="S172" s="759"/>
      <c r="T172" s="759"/>
      <c r="U172" s="759"/>
      <c r="V172" s="759"/>
      <c r="W172" s="759"/>
      <c r="X172" s="759"/>
      <c r="Y172" s="759"/>
      <c r="Z172" s="759"/>
      <c r="AA172" s="759"/>
      <c r="AB172" s="759"/>
      <c r="AC172" s="759"/>
      <c r="AD172" s="759"/>
      <c r="AE172" s="759"/>
    </row>
    <row r="173" spans="1:31" ht="12.75">
      <c r="A173" s="759"/>
      <c r="B173" s="759"/>
      <c r="C173" s="759"/>
      <c r="F173" s="759"/>
      <c r="G173" s="759"/>
      <c r="H173" s="759"/>
      <c r="I173" s="759"/>
      <c r="J173" s="759"/>
      <c r="K173" s="759"/>
      <c r="L173" s="759"/>
      <c r="M173" s="759"/>
      <c r="N173" s="759"/>
      <c r="O173" s="759"/>
      <c r="P173" s="759"/>
      <c r="Q173" s="759"/>
      <c r="R173" s="759"/>
      <c r="S173" s="759"/>
      <c r="T173" s="759"/>
      <c r="U173" s="759"/>
      <c r="V173" s="759"/>
      <c r="W173" s="759"/>
      <c r="X173" s="759"/>
      <c r="Y173" s="759"/>
      <c r="Z173" s="759"/>
      <c r="AA173" s="759"/>
      <c r="AB173" s="759"/>
      <c r="AC173" s="759"/>
      <c r="AD173" s="759"/>
      <c r="AE173" s="759"/>
    </row>
    <row r="174" spans="1:31" ht="12.75">
      <c r="A174" s="759"/>
      <c r="B174" s="759"/>
      <c r="C174" s="759"/>
      <c r="F174" s="759"/>
      <c r="G174" s="759"/>
      <c r="H174" s="759"/>
      <c r="I174" s="759"/>
      <c r="J174" s="759"/>
      <c r="K174" s="759"/>
      <c r="L174" s="759"/>
      <c r="M174" s="759"/>
      <c r="N174" s="759"/>
      <c r="O174" s="759"/>
      <c r="P174" s="759"/>
      <c r="Q174" s="759"/>
      <c r="R174" s="759"/>
      <c r="S174" s="759"/>
      <c r="T174" s="759"/>
      <c r="U174" s="759"/>
      <c r="V174" s="759"/>
      <c r="W174" s="759"/>
      <c r="X174" s="759"/>
      <c r="Y174" s="759"/>
      <c r="Z174" s="759"/>
      <c r="AA174" s="759"/>
      <c r="AB174" s="759"/>
      <c r="AC174" s="759"/>
      <c r="AD174" s="759"/>
      <c r="AE174" s="759"/>
    </row>
    <row r="175" spans="1:31" ht="12.75">
      <c r="A175" s="759"/>
      <c r="B175" s="759"/>
      <c r="C175" s="759"/>
      <c r="F175" s="759"/>
      <c r="G175" s="759"/>
      <c r="H175" s="759"/>
      <c r="I175" s="759"/>
      <c r="J175" s="759"/>
      <c r="K175" s="759"/>
      <c r="L175" s="759"/>
      <c r="M175" s="759"/>
      <c r="N175" s="759"/>
      <c r="O175" s="759"/>
      <c r="P175" s="759"/>
      <c r="Q175" s="759"/>
      <c r="R175" s="759"/>
      <c r="S175" s="759"/>
      <c r="T175" s="759"/>
      <c r="U175" s="759"/>
      <c r="V175" s="759"/>
      <c r="W175" s="759"/>
      <c r="X175" s="759"/>
      <c r="Y175" s="759"/>
      <c r="Z175" s="759"/>
      <c r="AA175" s="759"/>
      <c r="AB175" s="759"/>
      <c r="AC175" s="759"/>
      <c r="AD175" s="759"/>
      <c r="AE175" s="759"/>
    </row>
    <row r="176" spans="1:31" ht="12.75">
      <c r="A176" s="759"/>
      <c r="B176" s="759"/>
      <c r="C176" s="759"/>
      <c r="F176" s="759"/>
      <c r="G176" s="759"/>
      <c r="H176" s="759"/>
      <c r="I176" s="759"/>
      <c r="J176" s="759"/>
      <c r="K176" s="759"/>
      <c r="L176" s="759"/>
      <c r="M176" s="759"/>
      <c r="N176" s="759"/>
      <c r="O176" s="759"/>
      <c r="P176" s="759"/>
      <c r="Q176" s="759"/>
      <c r="R176" s="759"/>
      <c r="S176" s="759"/>
      <c r="T176" s="759"/>
      <c r="U176" s="759"/>
      <c r="V176" s="759"/>
      <c r="W176" s="759"/>
      <c r="X176" s="759"/>
      <c r="Y176" s="759"/>
      <c r="Z176" s="759"/>
      <c r="AA176" s="759"/>
      <c r="AB176" s="759"/>
      <c r="AC176" s="759"/>
      <c r="AD176" s="759"/>
      <c r="AE176" s="759"/>
    </row>
    <row r="177" spans="1:31" ht="12.75">
      <c r="A177" s="759"/>
      <c r="B177" s="759"/>
      <c r="C177" s="759"/>
      <c r="F177" s="759"/>
      <c r="G177" s="759"/>
      <c r="H177" s="759"/>
      <c r="I177" s="759"/>
      <c r="J177" s="759"/>
      <c r="K177" s="759"/>
      <c r="L177" s="759"/>
      <c r="M177" s="759"/>
      <c r="N177" s="759"/>
      <c r="O177" s="759"/>
      <c r="P177" s="759"/>
      <c r="Q177" s="759"/>
      <c r="R177" s="759"/>
      <c r="S177" s="759"/>
      <c r="T177" s="759"/>
      <c r="U177" s="759"/>
      <c r="V177" s="759"/>
      <c r="W177" s="759"/>
      <c r="X177" s="759"/>
      <c r="Y177" s="759"/>
      <c r="Z177" s="759"/>
      <c r="AA177" s="759"/>
      <c r="AB177" s="759"/>
      <c r="AC177" s="759"/>
      <c r="AD177" s="759"/>
      <c r="AE177" s="759"/>
    </row>
    <row r="178" spans="1:31" ht="12.75">
      <c r="A178" s="759"/>
      <c r="B178" s="759"/>
      <c r="C178" s="759"/>
      <c r="F178" s="759"/>
      <c r="G178" s="759"/>
      <c r="H178" s="759"/>
      <c r="I178" s="759"/>
      <c r="J178" s="759"/>
      <c r="K178" s="759"/>
      <c r="L178" s="759"/>
      <c r="M178" s="759"/>
      <c r="N178" s="759"/>
      <c r="O178" s="759"/>
      <c r="P178" s="759"/>
      <c r="Q178" s="759"/>
      <c r="R178" s="759"/>
      <c r="S178" s="759"/>
      <c r="T178" s="759"/>
      <c r="U178" s="759"/>
      <c r="V178" s="759"/>
      <c r="W178" s="759"/>
      <c r="X178" s="759"/>
      <c r="Y178" s="759"/>
      <c r="Z178" s="759"/>
      <c r="AA178" s="759"/>
      <c r="AB178" s="759"/>
      <c r="AC178" s="759"/>
      <c r="AD178" s="759"/>
      <c r="AE178" s="759"/>
    </row>
    <row r="179" spans="1:31" ht="12.75">
      <c r="A179" s="759"/>
      <c r="B179" s="759"/>
      <c r="C179" s="759"/>
      <c r="F179" s="759"/>
      <c r="G179" s="759"/>
      <c r="H179" s="759"/>
      <c r="I179" s="759"/>
      <c r="J179" s="759"/>
      <c r="K179" s="759"/>
      <c r="L179" s="759"/>
      <c r="M179" s="759"/>
      <c r="N179" s="759"/>
      <c r="O179" s="759"/>
      <c r="P179" s="759"/>
      <c r="Q179" s="759"/>
      <c r="R179" s="759"/>
      <c r="S179" s="759"/>
      <c r="T179" s="759"/>
      <c r="U179" s="759"/>
      <c r="V179" s="759"/>
      <c r="W179" s="759"/>
      <c r="X179" s="759"/>
      <c r="Y179" s="759"/>
      <c r="Z179" s="759"/>
      <c r="AA179" s="759"/>
      <c r="AB179" s="759"/>
      <c r="AC179" s="759"/>
      <c r="AD179" s="759"/>
      <c r="AE179" s="759"/>
    </row>
    <row r="180" spans="1:31" ht="12.75">
      <c r="A180" s="759"/>
      <c r="B180" s="759"/>
      <c r="C180" s="759"/>
      <c r="F180" s="759"/>
      <c r="G180" s="759"/>
      <c r="H180" s="759"/>
      <c r="I180" s="759"/>
      <c r="J180" s="759"/>
      <c r="K180" s="759"/>
      <c r="L180" s="759"/>
      <c r="M180" s="759"/>
      <c r="N180" s="759"/>
      <c r="O180" s="759"/>
      <c r="P180" s="759"/>
      <c r="Q180" s="759"/>
      <c r="R180" s="759"/>
      <c r="S180" s="759"/>
      <c r="T180" s="759"/>
      <c r="U180" s="759"/>
      <c r="V180" s="759"/>
      <c r="W180" s="759"/>
      <c r="X180" s="759"/>
      <c r="Y180" s="759"/>
      <c r="Z180" s="759"/>
      <c r="AA180" s="759"/>
      <c r="AB180" s="759"/>
      <c r="AC180" s="759"/>
      <c r="AD180" s="759"/>
      <c r="AE180" s="759"/>
    </row>
    <row r="181" spans="1:31" ht="12.75">
      <c r="A181" s="759"/>
      <c r="B181" s="759"/>
      <c r="C181" s="759"/>
      <c r="F181" s="759"/>
      <c r="G181" s="759"/>
      <c r="H181" s="759"/>
      <c r="I181" s="759"/>
      <c r="J181" s="759"/>
      <c r="K181" s="759"/>
      <c r="L181" s="759"/>
      <c r="M181" s="759"/>
      <c r="N181" s="759"/>
      <c r="O181" s="759"/>
      <c r="P181" s="759"/>
      <c r="Q181" s="759"/>
      <c r="R181" s="759"/>
      <c r="S181" s="759"/>
      <c r="T181" s="759"/>
      <c r="U181" s="759"/>
      <c r="V181" s="759"/>
      <c r="W181" s="759"/>
      <c r="X181" s="759"/>
      <c r="Y181" s="759"/>
      <c r="Z181" s="759"/>
      <c r="AA181" s="759"/>
      <c r="AB181" s="759"/>
      <c r="AC181" s="759"/>
      <c r="AD181" s="759"/>
      <c r="AE181" s="759"/>
    </row>
    <row r="182" spans="1:31" ht="12.75">
      <c r="A182" s="759"/>
      <c r="B182" s="759"/>
      <c r="C182" s="759"/>
      <c r="F182" s="759"/>
      <c r="G182" s="759"/>
      <c r="H182" s="759"/>
      <c r="I182" s="759"/>
      <c r="J182" s="759"/>
      <c r="K182" s="759"/>
      <c r="L182" s="759"/>
      <c r="M182" s="759"/>
      <c r="N182" s="759"/>
      <c r="O182" s="759"/>
      <c r="P182" s="759"/>
      <c r="Q182" s="759"/>
      <c r="R182" s="759"/>
      <c r="S182" s="759"/>
      <c r="T182" s="759"/>
      <c r="U182" s="759"/>
      <c r="V182" s="759"/>
      <c r="W182" s="759"/>
      <c r="X182" s="759"/>
      <c r="Y182" s="759"/>
      <c r="Z182" s="759"/>
      <c r="AA182" s="759"/>
      <c r="AB182" s="759"/>
      <c r="AC182" s="759"/>
      <c r="AD182" s="759"/>
      <c r="AE182" s="759"/>
    </row>
    <row r="183" spans="1:31" ht="12.75">
      <c r="A183" s="759"/>
      <c r="B183" s="759"/>
      <c r="C183" s="759"/>
      <c r="F183" s="759"/>
      <c r="G183" s="759"/>
      <c r="H183" s="759"/>
      <c r="I183" s="759"/>
      <c r="J183" s="759"/>
      <c r="K183" s="759"/>
      <c r="L183" s="759"/>
      <c r="M183" s="759"/>
      <c r="N183" s="759"/>
      <c r="O183" s="759"/>
      <c r="P183" s="759"/>
      <c r="Q183" s="759"/>
      <c r="R183" s="759"/>
      <c r="S183" s="759"/>
      <c r="T183" s="759"/>
      <c r="U183" s="759"/>
      <c r="V183" s="759"/>
      <c r="W183" s="759"/>
      <c r="X183" s="759"/>
      <c r="Y183" s="759"/>
      <c r="Z183" s="759"/>
      <c r="AA183" s="759"/>
      <c r="AB183" s="759"/>
      <c r="AC183" s="759"/>
      <c r="AD183" s="759"/>
      <c r="AE183" s="759"/>
    </row>
    <row r="184" spans="1:31" ht="12.75">
      <c r="A184" s="759"/>
      <c r="B184" s="759"/>
      <c r="C184" s="759"/>
      <c r="F184" s="759"/>
      <c r="G184" s="759"/>
      <c r="H184" s="759"/>
      <c r="I184" s="759"/>
      <c r="J184" s="759"/>
      <c r="K184" s="759"/>
      <c r="L184" s="759"/>
      <c r="M184" s="759"/>
      <c r="N184" s="759"/>
      <c r="O184" s="759"/>
      <c r="P184" s="759"/>
      <c r="Q184" s="759"/>
      <c r="R184" s="759"/>
      <c r="S184" s="759"/>
      <c r="T184" s="759"/>
      <c r="U184" s="759"/>
      <c r="V184" s="759"/>
      <c r="W184" s="759"/>
      <c r="X184" s="759"/>
      <c r="Y184" s="759"/>
      <c r="Z184" s="759"/>
      <c r="AA184" s="759"/>
      <c r="AB184" s="759"/>
      <c r="AC184" s="759"/>
      <c r="AD184" s="759"/>
      <c r="AE184" s="759"/>
    </row>
    <row r="185" spans="1:31" ht="12.75">
      <c r="A185" s="759"/>
      <c r="B185" s="759"/>
      <c r="C185" s="759"/>
      <c r="F185" s="759"/>
      <c r="G185" s="759"/>
      <c r="H185" s="759"/>
      <c r="I185" s="759"/>
      <c r="J185" s="759"/>
      <c r="K185" s="759"/>
      <c r="L185" s="759"/>
      <c r="M185" s="759"/>
      <c r="N185" s="759"/>
      <c r="O185" s="759"/>
      <c r="P185" s="759"/>
      <c r="Q185" s="759"/>
      <c r="R185" s="759"/>
      <c r="S185" s="759"/>
      <c r="T185" s="759"/>
      <c r="U185" s="759"/>
      <c r="V185" s="759"/>
      <c r="W185" s="759"/>
      <c r="X185" s="759"/>
      <c r="Y185" s="759"/>
      <c r="Z185" s="759"/>
      <c r="AA185" s="759"/>
      <c r="AB185" s="759"/>
      <c r="AC185" s="759"/>
      <c r="AD185" s="759"/>
      <c r="AE185" s="759"/>
    </row>
    <row r="186" spans="1:31" ht="12.75">
      <c r="A186" s="759"/>
      <c r="B186" s="759"/>
      <c r="C186" s="759"/>
      <c r="F186" s="759"/>
      <c r="G186" s="759"/>
      <c r="H186" s="759"/>
      <c r="I186" s="759"/>
      <c r="J186" s="759"/>
      <c r="K186" s="759"/>
      <c r="L186" s="759"/>
      <c r="M186" s="759"/>
      <c r="N186" s="759"/>
      <c r="O186" s="759"/>
      <c r="P186" s="759"/>
      <c r="Q186" s="759"/>
      <c r="R186" s="759"/>
      <c r="S186" s="759"/>
      <c r="T186" s="759"/>
      <c r="U186" s="759"/>
      <c r="V186" s="759"/>
      <c r="W186" s="759"/>
      <c r="X186" s="759"/>
      <c r="Y186" s="759"/>
      <c r="Z186" s="759"/>
      <c r="AA186" s="759"/>
      <c r="AB186" s="759"/>
      <c r="AC186" s="759"/>
      <c r="AD186" s="759"/>
      <c r="AE186" s="759"/>
    </row>
    <row r="187" spans="1:31" ht="12.75">
      <c r="A187" s="759"/>
      <c r="B187" s="759"/>
      <c r="C187" s="759"/>
      <c r="F187" s="759"/>
      <c r="G187" s="759"/>
      <c r="H187" s="759"/>
      <c r="I187" s="759"/>
      <c r="J187" s="759"/>
      <c r="K187" s="759"/>
      <c r="L187" s="759"/>
      <c r="M187" s="759"/>
      <c r="N187" s="759"/>
      <c r="O187" s="759"/>
      <c r="P187" s="759"/>
      <c r="Q187" s="759"/>
      <c r="R187" s="759"/>
      <c r="S187" s="759"/>
      <c r="T187" s="759"/>
      <c r="U187" s="759"/>
      <c r="V187" s="759"/>
      <c r="W187" s="759"/>
      <c r="X187" s="759"/>
      <c r="Y187" s="759"/>
      <c r="Z187" s="759"/>
      <c r="AA187" s="759"/>
      <c r="AB187" s="759"/>
      <c r="AC187" s="759"/>
      <c r="AD187" s="759"/>
      <c r="AE187" s="759"/>
    </row>
    <row r="188" spans="1:31" ht="12.75">
      <c r="A188" s="759"/>
      <c r="B188" s="759"/>
      <c r="C188" s="759"/>
      <c r="F188" s="759"/>
      <c r="G188" s="759"/>
      <c r="H188" s="759"/>
      <c r="I188" s="759"/>
      <c r="J188" s="759"/>
      <c r="K188" s="759"/>
      <c r="L188" s="759"/>
      <c r="M188" s="759"/>
      <c r="N188" s="759"/>
      <c r="O188" s="759"/>
      <c r="P188" s="759"/>
      <c r="Q188" s="759"/>
      <c r="R188" s="759"/>
      <c r="S188" s="759"/>
      <c r="T188" s="759"/>
      <c r="U188" s="759"/>
      <c r="V188" s="759"/>
      <c r="W188" s="759"/>
      <c r="X188" s="759"/>
      <c r="Y188" s="759"/>
      <c r="Z188" s="759"/>
      <c r="AA188" s="759"/>
      <c r="AB188" s="759"/>
      <c r="AC188" s="759"/>
      <c r="AD188" s="759"/>
      <c r="AE188" s="759"/>
    </row>
    <row r="189" spans="1:31" ht="12.75">
      <c r="A189" s="759"/>
      <c r="B189" s="759"/>
      <c r="C189" s="759"/>
      <c r="F189" s="759"/>
      <c r="G189" s="759"/>
      <c r="H189" s="759"/>
      <c r="I189" s="759"/>
      <c r="J189" s="759"/>
      <c r="K189" s="759"/>
      <c r="L189" s="759"/>
      <c r="M189" s="759"/>
      <c r="N189" s="759"/>
      <c r="O189" s="759"/>
      <c r="P189" s="759"/>
      <c r="Q189" s="759"/>
      <c r="R189" s="759"/>
      <c r="S189" s="759"/>
      <c r="T189" s="759"/>
      <c r="U189" s="759"/>
      <c r="V189" s="759"/>
      <c r="W189" s="759"/>
      <c r="X189" s="759"/>
      <c r="Y189" s="759"/>
      <c r="Z189" s="759"/>
      <c r="AA189" s="759"/>
      <c r="AB189" s="759"/>
      <c r="AC189" s="759"/>
      <c r="AD189" s="759"/>
      <c r="AE189" s="759"/>
    </row>
    <row r="190" spans="1:31" ht="12.75">
      <c r="A190" s="759"/>
      <c r="B190" s="759"/>
      <c r="C190" s="759"/>
      <c r="F190" s="759"/>
      <c r="G190" s="759"/>
      <c r="H190" s="759"/>
      <c r="I190" s="759"/>
      <c r="J190" s="759"/>
      <c r="K190" s="759"/>
      <c r="L190" s="759"/>
      <c r="M190" s="759"/>
      <c r="N190" s="759"/>
      <c r="O190" s="759"/>
      <c r="P190" s="759"/>
      <c r="Q190" s="759"/>
      <c r="R190" s="759"/>
      <c r="S190" s="759"/>
      <c r="T190" s="759"/>
      <c r="U190" s="759"/>
      <c r="V190" s="759"/>
      <c r="W190" s="759"/>
      <c r="X190" s="759"/>
      <c r="Y190" s="759"/>
      <c r="Z190" s="759"/>
      <c r="AA190" s="759"/>
      <c r="AB190" s="759"/>
      <c r="AC190" s="759"/>
      <c r="AD190" s="759"/>
      <c r="AE190" s="759"/>
    </row>
    <row r="191" spans="1:31" ht="12.75">
      <c r="A191" s="759"/>
      <c r="B191" s="759"/>
      <c r="C191" s="759"/>
      <c r="F191" s="759"/>
      <c r="G191" s="759"/>
      <c r="H191" s="759"/>
      <c r="I191" s="759"/>
      <c r="J191" s="759"/>
      <c r="K191" s="759"/>
      <c r="L191" s="759"/>
      <c r="M191" s="759"/>
      <c r="N191" s="759"/>
      <c r="O191" s="759"/>
      <c r="P191" s="759"/>
      <c r="Q191" s="759"/>
      <c r="R191" s="759"/>
      <c r="S191" s="759"/>
      <c r="T191" s="759"/>
      <c r="U191" s="759"/>
      <c r="V191" s="759"/>
      <c r="W191" s="759"/>
      <c r="X191" s="759"/>
      <c r="Y191" s="759"/>
      <c r="Z191" s="759"/>
      <c r="AA191" s="759"/>
      <c r="AB191" s="759"/>
      <c r="AC191" s="759"/>
      <c r="AD191" s="759"/>
      <c r="AE191" s="759"/>
    </row>
    <row r="192" spans="1:31" ht="12.75">
      <c r="A192" s="759"/>
      <c r="B192" s="759"/>
      <c r="C192" s="759"/>
      <c r="F192" s="759"/>
      <c r="G192" s="759"/>
      <c r="H192" s="759"/>
      <c r="I192" s="759"/>
      <c r="J192" s="759"/>
      <c r="K192" s="759"/>
      <c r="L192" s="759"/>
      <c r="M192" s="759"/>
      <c r="N192" s="759"/>
      <c r="O192" s="759"/>
      <c r="P192" s="759"/>
      <c r="Q192" s="759"/>
      <c r="R192" s="759"/>
      <c r="S192" s="759"/>
      <c r="T192" s="759"/>
      <c r="U192" s="759"/>
      <c r="V192" s="759"/>
      <c r="W192" s="759"/>
      <c r="X192" s="759"/>
      <c r="Y192" s="759"/>
      <c r="Z192" s="759"/>
      <c r="AA192" s="759"/>
      <c r="AB192" s="759"/>
      <c r="AC192" s="759"/>
      <c r="AD192" s="759"/>
      <c r="AE192" s="759"/>
    </row>
    <row r="193" spans="1:31" ht="12.75">
      <c r="A193" s="759"/>
      <c r="B193" s="759"/>
      <c r="C193" s="759"/>
      <c r="F193" s="759"/>
      <c r="G193" s="759"/>
      <c r="H193" s="759"/>
      <c r="I193" s="759"/>
      <c r="J193" s="759"/>
      <c r="K193" s="759"/>
      <c r="L193" s="759"/>
      <c r="M193" s="759"/>
      <c r="N193" s="759"/>
      <c r="O193" s="759"/>
      <c r="P193" s="759"/>
      <c r="Q193" s="759"/>
      <c r="R193" s="759"/>
      <c r="S193" s="759"/>
      <c r="T193" s="759"/>
      <c r="U193" s="759"/>
      <c r="V193" s="759"/>
      <c r="W193" s="759"/>
      <c r="X193" s="759"/>
      <c r="Y193" s="759"/>
      <c r="Z193" s="759"/>
      <c r="AA193" s="759"/>
      <c r="AB193" s="759"/>
      <c r="AC193" s="759"/>
      <c r="AD193" s="759"/>
      <c r="AE193" s="759"/>
    </row>
    <row r="194" spans="1:31" ht="12.75">
      <c r="A194" s="759"/>
      <c r="B194" s="759"/>
      <c r="C194" s="759"/>
      <c r="F194" s="759"/>
      <c r="G194" s="759"/>
      <c r="H194" s="759"/>
      <c r="I194" s="759"/>
      <c r="J194" s="759"/>
      <c r="K194" s="759"/>
      <c r="L194" s="759"/>
      <c r="M194" s="759"/>
      <c r="N194" s="759"/>
      <c r="O194" s="759"/>
      <c r="P194" s="759"/>
      <c r="Q194" s="759"/>
      <c r="R194" s="759"/>
      <c r="S194" s="759"/>
      <c r="T194" s="759"/>
      <c r="U194" s="759"/>
      <c r="V194" s="759"/>
      <c r="W194" s="759"/>
      <c r="X194" s="759"/>
      <c r="Y194" s="759"/>
      <c r="Z194" s="759"/>
      <c r="AA194" s="759"/>
      <c r="AB194" s="759"/>
      <c r="AC194" s="759"/>
      <c r="AD194" s="759"/>
      <c r="AE194" s="759"/>
    </row>
    <row r="195" spans="1:31" ht="12.75">
      <c r="A195" s="759"/>
      <c r="B195" s="759"/>
      <c r="C195" s="759"/>
      <c r="F195" s="759"/>
      <c r="G195" s="759"/>
      <c r="H195" s="759"/>
      <c r="I195" s="759"/>
      <c r="J195" s="759"/>
      <c r="K195" s="759"/>
      <c r="L195" s="759"/>
      <c r="M195" s="759"/>
      <c r="N195" s="759"/>
      <c r="O195" s="759"/>
      <c r="P195" s="759"/>
      <c r="Q195" s="759"/>
      <c r="R195" s="759"/>
      <c r="S195" s="759"/>
      <c r="T195" s="759"/>
      <c r="U195" s="759"/>
      <c r="V195" s="759"/>
      <c r="W195" s="759"/>
      <c r="X195" s="759"/>
      <c r="Y195" s="759"/>
      <c r="Z195" s="759"/>
      <c r="AA195" s="759"/>
      <c r="AB195" s="759"/>
      <c r="AC195" s="759"/>
      <c r="AD195" s="759"/>
      <c r="AE195" s="759"/>
    </row>
    <row r="196" spans="1:31" ht="12.75">
      <c r="A196" s="759"/>
      <c r="B196" s="759"/>
      <c r="C196" s="759"/>
      <c r="F196" s="759"/>
      <c r="G196" s="759"/>
      <c r="H196" s="759"/>
      <c r="I196" s="759"/>
      <c r="J196" s="759"/>
      <c r="K196" s="759"/>
      <c r="L196" s="759"/>
      <c r="M196" s="759"/>
      <c r="N196" s="759"/>
      <c r="O196" s="759"/>
      <c r="P196" s="759"/>
      <c r="Q196" s="759"/>
      <c r="R196" s="759"/>
      <c r="S196" s="759"/>
      <c r="T196" s="759"/>
      <c r="U196" s="759"/>
      <c r="V196" s="759"/>
      <c r="W196" s="759"/>
      <c r="X196" s="759"/>
      <c r="Y196" s="759"/>
      <c r="Z196" s="759"/>
      <c r="AA196" s="759"/>
      <c r="AB196" s="759"/>
      <c r="AC196" s="759"/>
      <c r="AD196" s="759"/>
      <c r="AE196" s="759"/>
    </row>
    <row r="197" spans="1:31" ht="12.75">
      <c r="A197" s="759"/>
      <c r="B197" s="759"/>
      <c r="C197" s="759"/>
      <c r="F197" s="759"/>
      <c r="G197" s="759"/>
      <c r="H197" s="759"/>
      <c r="I197" s="759"/>
      <c r="J197" s="759"/>
      <c r="K197" s="759"/>
      <c r="L197" s="759"/>
      <c r="M197" s="759"/>
      <c r="N197" s="759"/>
      <c r="O197" s="759"/>
      <c r="P197" s="759"/>
      <c r="Q197" s="759"/>
      <c r="R197" s="759"/>
      <c r="S197" s="759"/>
      <c r="T197" s="759"/>
      <c r="U197" s="759"/>
      <c r="V197" s="759"/>
      <c r="W197" s="759"/>
      <c r="X197" s="759"/>
      <c r="Y197" s="759"/>
      <c r="Z197" s="759"/>
      <c r="AA197" s="759"/>
      <c r="AB197" s="759"/>
      <c r="AC197" s="759"/>
      <c r="AD197" s="759"/>
      <c r="AE197" s="759"/>
    </row>
    <row r="198" spans="1:31" ht="12.75">
      <c r="A198" s="759"/>
      <c r="B198" s="759"/>
      <c r="C198" s="759"/>
      <c r="F198" s="759"/>
      <c r="G198" s="759"/>
      <c r="H198" s="759"/>
      <c r="I198" s="759"/>
      <c r="J198" s="759"/>
      <c r="K198" s="759"/>
      <c r="L198" s="759"/>
      <c r="M198" s="759"/>
      <c r="N198" s="759"/>
      <c r="O198" s="759"/>
      <c r="P198" s="759"/>
      <c r="Q198" s="759"/>
      <c r="R198" s="759"/>
      <c r="S198" s="759"/>
      <c r="T198" s="759"/>
      <c r="U198" s="759"/>
      <c r="V198" s="759"/>
      <c r="W198" s="759"/>
      <c r="X198" s="759"/>
      <c r="Y198" s="759"/>
      <c r="Z198" s="759"/>
      <c r="AA198" s="759"/>
      <c r="AB198" s="759"/>
      <c r="AC198" s="759"/>
      <c r="AD198" s="759"/>
      <c r="AE198" s="759"/>
    </row>
    <row r="199" spans="1:31" ht="12.75">
      <c r="A199" s="759"/>
      <c r="B199" s="759"/>
      <c r="C199" s="759"/>
      <c r="F199" s="759"/>
      <c r="G199" s="759"/>
      <c r="H199" s="759"/>
      <c r="I199" s="759"/>
      <c r="J199" s="759"/>
      <c r="K199" s="759"/>
      <c r="L199" s="759"/>
      <c r="M199" s="759"/>
      <c r="N199" s="759"/>
      <c r="O199" s="759"/>
      <c r="P199" s="759"/>
      <c r="Q199" s="759"/>
      <c r="R199" s="759"/>
      <c r="S199" s="759"/>
      <c r="T199" s="759"/>
      <c r="U199" s="759"/>
      <c r="V199" s="759"/>
      <c r="W199" s="759"/>
      <c r="X199" s="759"/>
      <c r="Y199" s="759"/>
      <c r="Z199" s="759"/>
      <c r="AA199" s="759"/>
      <c r="AB199" s="759"/>
      <c r="AC199" s="759"/>
      <c r="AD199" s="759"/>
      <c r="AE199" s="759"/>
    </row>
    <row r="200" spans="1:31" ht="12.75">
      <c r="A200" s="759"/>
      <c r="B200" s="759"/>
      <c r="C200" s="759"/>
      <c r="F200" s="759"/>
      <c r="G200" s="759"/>
      <c r="H200" s="759"/>
      <c r="I200" s="759"/>
      <c r="J200" s="759"/>
      <c r="K200" s="759"/>
      <c r="L200" s="759"/>
      <c r="M200" s="759"/>
      <c r="N200" s="759"/>
      <c r="O200" s="759"/>
      <c r="P200" s="759"/>
      <c r="Q200" s="759"/>
      <c r="R200" s="759"/>
      <c r="S200" s="759"/>
      <c r="T200" s="759"/>
      <c r="U200" s="759"/>
      <c r="V200" s="759"/>
      <c r="W200" s="759"/>
      <c r="X200" s="759"/>
      <c r="Y200" s="759"/>
      <c r="Z200" s="759"/>
      <c r="AA200" s="759"/>
      <c r="AB200" s="759"/>
      <c r="AC200" s="759"/>
      <c r="AD200" s="759"/>
      <c r="AE200" s="759"/>
    </row>
    <row r="201" spans="1:31" ht="12.75">
      <c r="A201" s="759"/>
      <c r="B201" s="759"/>
      <c r="C201" s="759"/>
      <c r="F201" s="759"/>
      <c r="G201" s="759"/>
      <c r="H201" s="759"/>
      <c r="I201" s="759"/>
      <c r="J201" s="759"/>
      <c r="K201" s="759"/>
      <c r="L201" s="759"/>
      <c r="M201" s="759"/>
      <c r="N201" s="759"/>
      <c r="O201" s="759"/>
      <c r="P201" s="759"/>
      <c r="Q201" s="759"/>
      <c r="R201" s="759"/>
      <c r="S201" s="759"/>
      <c r="T201" s="759"/>
      <c r="U201" s="759"/>
      <c r="V201" s="759"/>
      <c r="W201" s="759"/>
      <c r="X201" s="759"/>
      <c r="Y201" s="759"/>
      <c r="Z201" s="759"/>
      <c r="AA201" s="759"/>
      <c r="AB201" s="759"/>
      <c r="AC201" s="759"/>
      <c r="AD201" s="759"/>
      <c r="AE201" s="759"/>
    </row>
    <row r="202" spans="1:31" ht="12.75">
      <c r="A202" s="759"/>
      <c r="B202" s="759"/>
      <c r="C202" s="759"/>
      <c r="F202" s="759"/>
      <c r="G202" s="759"/>
      <c r="H202" s="759"/>
      <c r="I202" s="759"/>
      <c r="J202" s="759"/>
      <c r="K202" s="759"/>
      <c r="L202" s="759"/>
      <c r="M202" s="759"/>
      <c r="N202" s="759"/>
      <c r="O202" s="759"/>
      <c r="P202" s="759"/>
      <c r="Q202" s="759"/>
      <c r="R202" s="759"/>
      <c r="S202" s="759"/>
      <c r="T202" s="759"/>
      <c r="U202" s="759"/>
      <c r="V202" s="759"/>
      <c r="W202" s="759"/>
      <c r="X202" s="759"/>
      <c r="Y202" s="759"/>
      <c r="Z202" s="759"/>
      <c r="AA202" s="759"/>
      <c r="AB202" s="759"/>
      <c r="AC202" s="759"/>
      <c r="AD202" s="759"/>
      <c r="AE202" s="759"/>
    </row>
    <row r="203" spans="1:31" ht="12.75">
      <c r="A203" s="759"/>
      <c r="B203" s="759"/>
      <c r="C203" s="759"/>
      <c r="F203" s="759"/>
      <c r="G203" s="759"/>
      <c r="H203" s="759"/>
      <c r="I203" s="759"/>
      <c r="J203" s="759"/>
      <c r="K203" s="759"/>
      <c r="L203" s="759"/>
      <c r="M203" s="759"/>
      <c r="N203" s="759"/>
      <c r="O203" s="759"/>
      <c r="P203" s="759"/>
      <c r="Q203" s="759"/>
      <c r="R203" s="759"/>
      <c r="S203" s="759"/>
      <c r="T203" s="759"/>
      <c r="U203" s="759"/>
      <c r="V203" s="759"/>
      <c r="W203" s="759"/>
      <c r="X203" s="759"/>
      <c r="Y203" s="759"/>
      <c r="Z203" s="759"/>
      <c r="AA203" s="759"/>
      <c r="AB203" s="759"/>
      <c r="AC203" s="759"/>
      <c r="AD203" s="759"/>
      <c r="AE203" s="759"/>
    </row>
    <row r="204" spans="1:31" ht="12.75">
      <c r="A204" s="759"/>
      <c r="B204" s="759"/>
      <c r="C204" s="759"/>
      <c r="F204" s="759"/>
      <c r="G204" s="759"/>
      <c r="H204" s="759"/>
      <c r="I204" s="759"/>
      <c r="J204" s="759"/>
      <c r="K204" s="759"/>
      <c r="L204" s="759"/>
      <c r="M204" s="759"/>
      <c r="N204" s="759"/>
      <c r="O204" s="759"/>
      <c r="P204" s="759"/>
      <c r="Q204" s="759"/>
      <c r="R204" s="759"/>
      <c r="S204" s="759"/>
      <c r="T204" s="759"/>
      <c r="U204" s="759"/>
      <c r="V204" s="759"/>
      <c r="W204" s="759"/>
      <c r="X204" s="759"/>
      <c r="Y204" s="759"/>
      <c r="Z204" s="759"/>
      <c r="AA204" s="759"/>
      <c r="AB204" s="759"/>
      <c r="AC204" s="759"/>
      <c r="AD204" s="759"/>
      <c r="AE204" s="759"/>
    </row>
    <row r="205" spans="1:31" ht="12.75">
      <c r="A205" s="759"/>
      <c r="B205" s="759"/>
      <c r="C205" s="759"/>
      <c r="F205" s="759"/>
      <c r="G205" s="759"/>
      <c r="H205" s="759"/>
      <c r="I205" s="759"/>
      <c r="J205" s="759"/>
      <c r="K205" s="759"/>
      <c r="L205" s="759"/>
      <c r="M205" s="759"/>
      <c r="N205" s="759"/>
      <c r="O205" s="759"/>
      <c r="P205" s="759"/>
      <c r="Q205" s="759"/>
      <c r="R205" s="759"/>
      <c r="S205" s="759"/>
      <c r="T205" s="759"/>
      <c r="U205" s="759"/>
      <c r="V205" s="759"/>
      <c r="W205" s="759"/>
      <c r="X205" s="759"/>
      <c r="Y205" s="759"/>
      <c r="Z205" s="759"/>
      <c r="AA205" s="759"/>
      <c r="AB205" s="759"/>
      <c r="AC205" s="759"/>
      <c r="AD205" s="759"/>
      <c r="AE205" s="759"/>
    </row>
    <row r="206" spans="1:31" ht="12.75">
      <c r="A206" s="759"/>
      <c r="B206" s="759"/>
      <c r="C206" s="759"/>
      <c r="F206" s="759"/>
      <c r="G206" s="759"/>
      <c r="H206" s="759"/>
      <c r="I206" s="759"/>
      <c r="J206" s="759"/>
      <c r="K206" s="759"/>
      <c r="L206" s="759"/>
      <c r="M206" s="759"/>
      <c r="N206" s="759"/>
      <c r="O206" s="759"/>
      <c r="P206" s="759"/>
      <c r="Q206" s="759"/>
      <c r="R206" s="759"/>
      <c r="S206" s="759"/>
      <c r="T206" s="759"/>
      <c r="U206" s="759"/>
      <c r="V206" s="759"/>
      <c r="W206" s="759"/>
      <c r="X206" s="759"/>
      <c r="Y206" s="759"/>
      <c r="Z206" s="759"/>
      <c r="AA206" s="759"/>
      <c r="AB206" s="759"/>
      <c r="AC206" s="759"/>
      <c r="AD206" s="759"/>
      <c r="AE206" s="759"/>
    </row>
    <row r="207" spans="1:31" ht="12.75">
      <c r="A207" s="759"/>
      <c r="B207" s="759"/>
      <c r="C207" s="759"/>
      <c r="F207" s="759"/>
      <c r="G207" s="759"/>
      <c r="H207" s="759"/>
      <c r="I207" s="759"/>
      <c r="J207" s="759"/>
      <c r="K207" s="759"/>
      <c r="L207" s="759"/>
      <c r="M207" s="759"/>
      <c r="N207" s="759"/>
      <c r="O207" s="759"/>
      <c r="P207" s="759"/>
      <c r="Q207" s="759"/>
      <c r="R207" s="759"/>
      <c r="S207" s="759"/>
      <c r="T207" s="759"/>
      <c r="U207" s="759"/>
      <c r="V207" s="759"/>
      <c r="W207" s="759"/>
      <c r="X207" s="759"/>
      <c r="Y207" s="759"/>
      <c r="Z207" s="759"/>
      <c r="AA207" s="759"/>
      <c r="AB207" s="759"/>
      <c r="AC207" s="759"/>
      <c r="AD207" s="759"/>
      <c r="AE207" s="759"/>
    </row>
    <row r="208" spans="1:31" ht="12.75">
      <c r="A208" s="759"/>
      <c r="B208" s="759"/>
      <c r="C208" s="759"/>
      <c r="F208" s="759"/>
      <c r="G208" s="759"/>
      <c r="H208" s="759"/>
      <c r="I208" s="759"/>
      <c r="J208" s="759"/>
      <c r="K208" s="759"/>
      <c r="L208" s="759"/>
      <c r="M208" s="759"/>
      <c r="N208" s="759"/>
      <c r="O208" s="759"/>
      <c r="P208" s="759"/>
      <c r="Q208" s="759"/>
      <c r="R208" s="759"/>
      <c r="S208" s="759"/>
      <c r="T208" s="759"/>
      <c r="U208" s="759"/>
      <c r="V208" s="759"/>
      <c r="W208" s="759"/>
      <c r="X208" s="759"/>
      <c r="Y208" s="759"/>
      <c r="Z208" s="759"/>
      <c r="AA208" s="759"/>
      <c r="AB208" s="759"/>
      <c r="AC208" s="759"/>
      <c r="AD208" s="759"/>
      <c r="AE208" s="759"/>
    </row>
    <row r="209" spans="1:31" ht="12.75">
      <c r="A209" s="759"/>
      <c r="B209" s="759"/>
      <c r="C209" s="759"/>
      <c r="F209" s="759"/>
      <c r="G209" s="759"/>
      <c r="H209" s="759"/>
      <c r="I209" s="759"/>
      <c r="J209" s="759"/>
      <c r="K209" s="759"/>
      <c r="L209" s="759"/>
      <c r="M209" s="759"/>
      <c r="N209" s="759"/>
      <c r="O209" s="759"/>
      <c r="P209" s="759"/>
      <c r="Q209" s="759"/>
      <c r="R209" s="759"/>
      <c r="S209" s="759"/>
      <c r="T209" s="759"/>
      <c r="U209" s="759"/>
      <c r="V209" s="759"/>
      <c r="W209" s="759"/>
      <c r="X209" s="759"/>
      <c r="Y209" s="759"/>
      <c r="Z209" s="759"/>
      <c r="AA209" s="759"/>
      <c r="AB209" s="759"/>
      <c r="AC209" s="759"/>
      <c r="AD209" s="759"/>
      <c r="AE209" s="759"/>
    </row>
    <row r="210" spans="1:31" ht="12.75">
      <c r="A210" s="759"/>
      <c r="B210" s="759"/>
      <c r="C210" s="759"/>
      <c r="F210" s="759"/>
      <c r="G210" s="759"/>
      <c r="H210" s="759"/>
      <c r="I210" s="759"/>
      <c r="J210" s="759"/>
      <c r="K210" s="759"/>
      <c r="L210" s="759"/>
      <c r="M210" s="759"/>
      <c r="N210" s="759"/>
      <c r="O210" s="759"/>
      <c r="P210" s="759"/>
      <c r="Q210" s="759"/>
      <c r="R210" s="759"/>
      <c r="S210" s="759"/>
      <c r="T210" s="759"/>
      <c r="U210" s="759"/>
      <c r="V210" s="759"/>
      <c r="W210" s="759"/>
      <c r="X210" s="759"/>
      <c r="Y210" s="759"/>
      <c r="Z210" s="759"/>
      <c r="AA210" s="759"/>
      <c r="AB210" s="759"/>
      <c r="AC210" s="759"/>
      <c r="AD210" s="759"/>
      <c r="AE210" s="759"/>
    </row>
    <row r="211" spans="1:31" ht="12.75">
      <c r="A211" s="759"/>
      <c r="B211" s="759"/>
      <c r="C211" s="759"/>
      <c r="F211" s="759"/>
      <c r="G211" s="759"/>
      <c r="H211" s="759"/>
      <c r="I211" s="759"/>
      <c r="J211" s="759"/>
      <c r="K211" s="759"/>
      <c r="L211" s="759"/>
      <c r="M211" s="759"/>
      <c r="N211" s="759"/>
      <c r="O211" s="759"/>
      <c r="P211" s="759"/>
      <c r="Q211" s="759"/>
      <c r="R211" s="759"/>
      <c r="S211" s="759"/>
      <c r="T211" s="759"/>
      <c r="U211" s="759"/>
      <c r="V211" s="759"/>
      <c r="W211" s="759"/>
      <c r="X211" s="759"/>
      <c r="Y211" s="759"/>
      <c r="Z211" s="759"/>
      <c r="AA211" s="759"/>
      <c r="AB211" s="759"/>
      <c r="AC211" s="759"/>
      <c r="AD211" s="759"/>
      <c r="AE211" s="759"/>
    </row>
    <row r="212" spans="1:31" ht="12.75">
      <c r="A212" s="759"/>
      <c r="B212" s="759"/>
      <c r="C212" s="759"/>
      <c r="F212" s="759"/>
      <c r="G212" s="759"/>
      <c r="H212" s="759"/>
      <c r="I212" s="759"/>
      <c r="J212" s="759"/>
      <c r="K212" s="759"/>
      <c r="L212" s="759"/>
      <c r="M212" s="759"/>
      <c r="N212" s="759"/>
      <c r="O212" s="759"/>
      <c r="P212" s="759"/>
      <c r="Q212" s="759"/>
      <c r="R212" s="759"/>
      <c r="S212" s="759"/>
      <c r="T212" s="759"/>
      <c r="U212" s="759"/>
      <c r="V212" s="759"/>
      <c r="W212" s="759"/>
      <c r="X212" s="759"/>
      <c r="Y212" s="759"/>
      <c r="Z212" s="759"/>
      <c r="AA212" s="759"/>
      <c r="AB212" s="759"/>
      <c r="AC212" s="759"/>
      <c r="AD212" s="759"/>
      <c r="AE212" s="759"/>
    </row>
    <row r="213" spans="1:31" ht="12.75">
      <c r="A213" s="759"/>
      <c r="B213" s="759"/>
      <c r="C213" s="759"/>
      <c r="F213" s="759"/>
      <c r="G213" s="759"/>
      <c r="H213" s="759"/>
      <c r="I213" s="759"/>
      <c r="J213" s="759"/>
      <c r="K213" s="759"/>
      <c r="L213" s="759"/>
      <c r="M213" s="759"/>
      <c r="N213" s="759"/>
      <c r="O213" s="759"/>
      <c r="P213" s="759"/>
      <c r="Q213" s="759"/>
      <c r="R213" s="759"/>
      <c r="S213" s="759"/>
      <c r="T213" s="759"/>
      <c r="U213" s="759"/>
      <c r="V213" s="759"/>
      <c r="W213" s="759"/>
      <c r="X213" s="759"/>
      <c r="Y213" s="759"/>
      <c r="Z213" s="759"/>
      <c r="AA213" s="759"/>
      <c r="AB213" s="759"/>
      <c r="AC213" s="759"/>
      <c r="AD213" s="759"/>
      <c r="AE213" s="759"/>
    </row>
    <row r="214" spans="1:31" ht="12.75">
      <c r="A214" s="759"/>
      <c r="B214" s="759"/>
      <c r="C214" s="759"/>
      <c r="F214" s="759"/>
      <c r="G214" s="759"/>
      <c r="H214" s="759"/>
      <c r="I214" s="759"/>
      <c r="J214" s="759"/>
      <c r="K214" s="759"/>
      <c r="L214" s="759"/>
      <c r="M214" s="759"/>
      <c r="N214" s="759"/>
      <c r="O214" s="759"/>
      <c r="P214" s="759"/>
      <c r="Q214" s="759"/>
      <c r="R214" s="759"/>
      <c r="S214" s="759"/>
      <c r="T214" s="759"/>
      <c r="U214" s="759"/>
      <c r="V214" s="759"/>
      <c r="W214" s="759"/>
      <c r="X214" s="759"/>
      <c r="Y214" s="759"/>
      <c r="Z214" s="759"/>
      <c r="AA214" s="759"/>
      <c r="AB214" s="759"/>
      <c r="AC214" s="759"/>
      <c r="AD214" s="759"/>
      <c r="AE214" s="759"/>
    </row>
    <row r="215" spans="1:31" ht="12.75">
      <c r="A215" s="759"/>
      <c r="B215" s="759"/>
      <c r="C215" s="759"/>
      <c r="F215" s="759"/>
      <c r="G215" s="759"/>
      <c r="H215" s="759"/>
      <c r="I215" s="759"/>
      <c r="J215" s="759"/>
      <c r="K215" s="759"/>
      <c r="L215" s="759"/>
      <c r="M215" s="759"/>
      <c r="N215" s="759"/>
      <c r="O215" s="759"/>
      <c r="P215" s="759"/>
      <c r="Q215" s="759"/>
      <c r="R215" s="759"/>
      <c r="S215" s="759"/>
      <c r="T215" s="759"/>
      <c r="U215" s="759"/>
      <c r="V215" s="759"/>
      <c r="W215" s="759"/>
      <c r="X215" s="759"/>
      <c r="Y215" s="759"/>
      <c r="Z215" s="759"/>
      <c r="AA215" s="759"/>
      <c r="AB215" s="759"/>
      <c r="AC215" s="759"/>
      <c r="AD215" s="759"/>
      <c r="AE215" s="759"/>
    </row>
    <row r="216" spans="1:31" ht="12.75">
      <c r="A216" s="759"/>
      <c r="B216" s="759"/>
      <c r="C216" s="759"/>
      <c r="F216" s="759"/>
      <c r="G216" s="759"/>
      <c r="H216" s="759"/>
      <c r="I216" s="759"/>
      <c r="J216" s="759"/>
      <c r="K216" s="759"/>
      <c r="L216" s="759"/>
      <c r="M216" s="759"/>
      <c r="N216" s="759"/>
      <c r="O216" s="759"/>
      <c r="P216" s="759"/>
      <c r="Q216" s="759"/>
      <c r="R216" s="759"/>
      <c r="S216" s="759"/>
      <c r="T216" s="759"/>
      <c r="U216" s="759"/>
      <c r="V216" s="759"/>
      <c r="W216" s="759"/>
      <c r="X216" s="759"/>
      <c r="Y216" s="759"/>
      <c r="Z216" s="759"/>
      <c r="AA216" s="759"/>
      <c r="AB216" s="759"/>
      <c r="AC216" s="759"/>
      <c r="AD216" s="759"/>
      <c r="AE216" s="759"/>
    </row>
    <row r="217" spans="1:31" ht="12.75">
      <c r="A217" s="759"/>
      <c r="B217" s="759"/>
      <c r="C217" s="759"/>
      <c r="F217" s="759"/>
      <c r="G217" s="759"/>
      <c r="H217" s="759"/>
      <c r="I217" s="759"/>
      <c r="J217" s="759"/>
      <c r="K217" s="759"/>
      <c r="L217" s="759"/>
      <c r="M217" s="759"/>
      <c r="N217" s="759"/>
      <c r="O217" s="759"/>
      <c r="P217" s="759"/>
      <c r="Q217" s="759"/>
      <c r="R217" s="759"/>
      <c r="S217" s="759"/>
      <c r="T217" s="759"/>
      <c r="U217" s="759"/>
      <c r="V217" s="759"/>
      <c r="W217" s="759"/>
      <c r="X217" s="759"/>
      <c r="Y217" s="759"/>
      <c r="Z217" s="759"/>
      <c r="AA217" s="759"/>
      <c r="AB217" s="759"/>
      <c r="AC217" s="759"/>
      <c r="AD217" s="759"/>
      <c r="AE217" s="759"/>
    </row>
    <row r="218" spans="1:31" ht="12.75">
      <c r="A218" s="759"/>
      <c r="B218" s="759"/>
      <c r="C218" s="759"/>
      <c r="F218" s="759"/>
      <c r="G218" s="759"/>
      <c r="H218" s="759"/>
      <c r="I218" s="759"/>
      <c r="J218" s="759"/>
      <c r="K218" s="759"/>
      <c r="L218" s="759"/>
      <c r="M218" s="759"/>
      <c r="N218" s="759"/>
      <c r="O218" s="759"/>
      <c r="P218" s="759"/>
      <c r="Q218" s="759"/>
      <c r="R218" s="759"/>
      <c r="S218" s="759"/>
      <c r="T218" s="759"/>
      <c r="U218" s="759"/>
      <c r="V218" s="759"/>
      <c r="W218" s="759"/>
      <c r="X218" s="759"/>
      <c r="Y218" s="759"/>
      <c r="Z218" s="759"/>
      <c r="AA218" s="759"/>
      <c r="AB218" s="759"/>
      <c r="AC218" s="759"/>
      <c r="AD218" s="759"/>
      <c r="AE218" s="759"/>
    </row>
    <row r="219" spans="1:31" ht="12.75">
      <c r="A219" s="759"/>
      <c r="B219" s="759"/>
      <c r="C219" s="759"/>
      <c r="F219" s="759"/>
      <c r="G219" s="759"/>
      <c r="H219" s="759"/>
      <c r="I219" s="759"/>
      <c r="J219" s="759"/>
      <c r="K219" s="759"/>
      <c r="L219" s="759"/>
      <c r="M219" s="759"/>
      <c r="N219" s="759"/>
      <c r="O219" s="759"/>
      <c r="P219" s="759"/>
      <c r="Q219" s="759"/>
      <c r="R219" s="759"/>
      <c r="S219" s="759"/>
      <c r="T219" s="759"/>
      <c r="U219" s="759"/>
      <c r="V219" s="759"/>
      <c r="W219" s="759"/>
      <c r="X219" s="759"/>
      <c r="Y219" s="759"/>
      <c r="Z219" s="759"/>
      <c r="AA219" s="759"/>
      <c r="AB219" s="759"/>
      <c r="AC219" s="759"/>
      <c r="AD219" s="759"/>
      <c r="AE219" s="759"/>
    </row>
    <row r="220" spans="1:31" ht="12.75">
      <c r="A220" s="759"/>
      <c r="B220" s="759"/>
      <c r="C220" s="759"/>
      <c r="F220" s="759"/>
      <c r="G220" s="759"/>
      <c r="H220" s="759"/>
      <c r="I220" s="759"/>
      <c r="J220" s="759"/>
      <c r="K220" s="759"/>
      <c r="L220" s="759"/>
      <c r="M220" s="759"/>
      <c r="N220" s="759"/>
      <c r="O220" s="759"/>
      <c r="P220" s="759"/>
      <c r="Q220" s="759"/>
      <c r="R220" s="759"/>
      <c r="S220" s="759"/>
      <c r="T220" s="759"/>
      <c r="U220" s="759"/>
      <c r="V220" s="759"/>
      <c r="W220" s="759"/>
      <c r="X220" s="759"/>
      <c r="Y220" s="759"/>
      <c r="Z220" s="759"/>
      <c r="AA220" s="759"/>
      <c r="AB220" s="759"/>
      <c r="AC220" s="759"/>
      <c r="AD220" s="759"/>
      <c r="AE220" s="759"/>
    </row>
    <row r="221" spans="1:31" ht="12.75">
      <c r="A221" s="759"/>
      <c r="B221" s="759"/>
      <c r="C221" s="759"/>
      <c r="F221" s="759"/>
      <c r="G221" s="759"/>
      <c r="H221" s="759"/>
      <c r="I221" s="759"/>
      <c r="J221" s="759"/>
      <c r="K221" s="759"/>
      <c r="L221" s="759"/>
      <c r="M221" s="759"/>
      <c r="N221" s="759"/>
      <c r="O221" s="759"/>
      <c r="P221" s="759"/>
      <c r="Q221" s="759"/>
      <c r="R221" s="759"/>
      <c r="S221" s="759"/>
      <c r="T221" s="759"/>
      <c r="U221" s="759"/>
      <c r="V221" s="759"/>
      <c r="W221" s="759"/>
      <c r="X221" s="759"/>
      <c r="Y221" s="759"/>
      <c r="Z221" s="759"/>
      <c r="AA221" s="759"/>
      <c r="AB221" s="759"/>
      <c r="AC221" s="759"/>
      <c r="AD221" s="759"/>
      <c r="AE221" s="759"/>
    </row>
    <row r="222" spans="1:31" ht="12.75">
      <c r="A222" s="759"/>
      <c r="B222" s="759"/>
      <c r="C222" s="759"/>
      <c r="F222" s="759"/>
      <c r="G222" s="759"/>
      <c r="H222" s="759"/>
      <c r="I222" s="759"/>
      <c r="J222" s="759"/>
      <c r="K222" s="759"/>
      <c r="L222" s="759"/>
      <c r="M222" s="759"/>
      <c r="N222" s="759"/>
      <c r="O222" s="759"/>
      <c r="P222" s="759"/>
      <c r="Q222" s="759"/>
      <c r="R222" s="759"/>
      <c r="S222" s="759"/>
      <c r="T222" s="759"/>
      <c r="U222" s="759"/>
      <c r="V222" s="759"/>
      <c r="W222" s="759"/>
      <c r="X222" s="759"/>
      <c r="Y222" s="759"/>
      <c r="Z222" s="759"/>
      <c r="AA222" s="759"/>
      <c r="AB222" s="759"/>
      <c r="AC222" s="759"/>
      <c r="AD222" s="759"/>
      <c r="AE222" s="759"/>
    </row>
    <row r="223" spans="1:31" ht="12.75">
      <c r="A223" s="759"/>
      <c r="B223" s="759"/>
      <c r="C223" s="759"/>
      <c r="F223" s="759"/>
      <c r="G223" s="759"/>
      <c r="H223" s="759"/>
      <c r="I223" s="759"/>
      <c r="J223" s="759"/>
      <c r="K223" s="759"/>
      <c r="L223" s="759"/>
      <c r="M223" s="759"/>
      <c r="N223" s="759"/>
      <c r="O223" s="759"/>
      <c r="P223" s="759"/>
      <c r="Q223" s="759"/>
      <c r="R223" s="759"/>
      <c r="S223" s="759"/>
      <c r="T223" s="759"/>
      <c r="U223" s="759"/>
      <c r="V223" s="759"/>
      <c r="W223" s="759"/>
      <c r="X223" s="759"/>
      <c r="Y223" s="759"/>
      <c r="Z223" s="759"/>
      <c r="AA223" s="759"/>
      <c r="AB223" s="759"/>
      <c r="AC223" s="759"/>
      <c r="AD223" s="759"/>
      <c r="AE223" s="759"/>
    </row>
    <row r="224" spans="1:31" ht="12.75">
      <c r="A224" s="759"/>
      <c r="B224" s="759"/>
      <c r="C224" s="759"/>
      <c r="F224" s="759"/>
      <c r="G224" s="759"/>
      <c r="H224" s="759"/>
      <c r="I224" s="759"/>
      <c r="J224" s="759"/>
      <c r="K224" s="759"/>
      <c r="L224" s="759"/>
      <c r="M224" s="759"/>
      <c r="N224" s="759"/>
      <c r="O224" s="759"/>
      <c r="P224" s="759"/>
      <c r="Q224" s="759"/>
      <c r="R224" s="759"/>
      <c r="S224" s="759"/>
      <c r="T224" s="759"/>
      <c r="U224" s="759"/>
      <c r="V224" s="759"/>
      <c r="W224" s="759"/>
      <c r="X224" s="759"/>
      <c r="Y224" s="759"/>
      <c r="Z224" s="759"/>
      <c r="AA224" s="759"/>
      <c r="AB224" s="759"/>
      <c r="AC224" s="759"/>
      <c r="AD224" s="759"/>
      <c r="AE224" s="759"/>
    </row>
    <row r="225" spans="1:31" ht="12.75">
      <c r="A225" s="759"/>
      <c r="B225" s="759"/>
      <c r="C225" s="759"/>
      <c r="F225" s="759"/>
      <c r="G225" s="759"/>
      <c r="H225" s="759"/>
      <c r="I225" s="759"/>
      <c r="J225" s="759"/>
      <c r="K225" s="759"/>
      <c r="L225" s="759"/>
      <c r="M225" s="759"/>
      <c r="N225" s="759"/>
      <c r="O225" s="759"/>
      <c r="P225" s="759"/>
      <c r="Q225" s="759"/>
      <c r="R225" s="759"/>
      <c r="S225" s="759"/>
      <c r="T225" s="759"/>
      <c r="U225" s="759"/>
      <c r="V225" s="759"/>
      <c r="W225" s="759"/>
      <c r="X225" s="759"/>
      <c r="Y225" s="759"/>
      <c r="Z225" s="759"/>
      <c r="AA225" s="759"/>
      <c r="AB225" s="759"/>
      <c r="AC225" s="759"/>
      <c r="AD225" s="759"/>
      <c r="AE225" s="759"/>
    </row>
    <row r="226" spans="1:31" ht="12.75">
      <c r="A226" s="759"/>
      <c r="B226" s="759"/>
      <c r="C226" s="759"/>
      <c r="F226" s="759"/>
      <c r="G226" s="759"/>
      <c r="H226" s="759"/>
      <c r="I226" s="759"/>
      <c r="J226" s="759"/>
      <c r="K226" s="759"/>
      <c r="L226" s="759"/>
      <c r="M226" s="759"/>
      <c r="N226" s="759"/>
      <c r="O226" s="759"/>
      <c r="P226" s="759"/>
      <c r="Q226" s="759"/>
      <c r="R226" s="759"/>
      <c r="S226" s="759"/>
      <c r="T226" s="759"/>
      <c r="U226" s="759"/>
      <c r="V226" s="759"/>
      <c r="W226" s="759"/>
      <c r="X226" s="759"/>
      <c r="Y226" s="759"/>
      <c r="Z226" s="759"/>
      <c r="AA226" s="759"/>
      <c r="AB226" s="759"/>
      <c r="AC226" s="759"/>
      <c r="AD226" s="759"/>
      <c r="AE226" s="759"/>
    </row>
    <row r="227" spans="1:31" ht="12.75">
      <c r="A227" s="759"/>
      <c r="B227" s="759"/>
      <c r="C227" s="759"/>
      <c r="F227" s="759"/>
      <c r="G227" s="759"/>
      <c r="H227" s="759"/>
      <c r="I227" s="759"/>
      <c r="J227" s="759"/>
      <c r="K227" s="759"/>
      <c r="L227" s="759"/>
      <c r="M227" s="759"/>
      <c r="N227" s="759"/>
      <c r="O227" s="759"/>
      <c r="P227" s="759"/>
      <c r="Q227" s="759"/>
      <c r="R227" s="759"/>
      <c r="S227" s="759"/>
      <c r="T227" s="759"/>
      <c r="U227" s="759"/>
      <c r="V227" s="759"/>
      <c r="W227" s="759"/>
      <c r="X227" s="759"/>
      <c r="Y227" s="759"/>
      <c r="Z227" s="759"/>
      <c r="AA227" s="759"/>
      <c r="AB227" s="759"/>
      <c r="AC227" s="759"/>
      <c r="AD227" s="759"/>
      <c r="AE227" s="759"/>
    </row>
    <row r="228" spans="1:31" ht="12.75">
      <c r="A228" s="759"/>
      <c r="B228" s="759"/>
      <c r="C228" s="759"/>
      <c r="F228" s="759"/>
      <c r="G228" s="759"/>
      <c r="H228" s="759"/>
      <c r="I228" s="759"/>
      <c r="J228" s="759"/>
      <c r="K228" s="759"/>
      <c r="L228" s="759"/>
      <c r="M228" s="759"/>
      <c r="N228" s="759"/>
      <c r="O228" s="759"/>
      <c r="P228" s="759"/>
      <c r="Q228" s="759"/>
      <c r="R228" s="759"/>
      <c r="S228" s="759"/>
      <c r="T228" s="759"/>
      <c r="U228" s="759"/>
      <c r="V228" s="759"/>
      <c r="W228" s="759"/>
      <c r="X228" s="759"/>
      <c r="Y228" s="759"/>
      <c r="Z228" s="759"/>
      <c r="AA228" s="759"/>
      <c r="AB228" s="759"/>
      <c r="AC228" s="759"/>
      <c r="AD228" s="759"/>
      <c r="AE228" s="759"/>
    </row>
    <row r="229" spans="1:31" ht="12.75">
      <c r="A229" s="759"/>
      <c r="B229" s="759"/>
      <c r="C229" s="759"/>
      <c r="F229" s="759"/>
      <c r="G229" s="759"/>
      <c r="H229" s="759"/>
      <c r="I229" s="759"/>
      <c r="J229" s="759"/>
      <c r="K229" s="759"/>
      <c r="L229" s="759"/>
      <c r="M229" s="759"/>
      <c r="N229" s="759"/>
      <c r="O229" s="759"/>
      <c r="P229" s="759"/>
      <c r="Q229" s="759"/>
      <c r="R229" s="759"/>
      <c r="S229" s="759"/>
      <c r="T229" s="759"/>
      <c r="U229" s="759"/>
      <c r="V229" s="759"/>
      <c r="W229" s="759"/>
      <c r="X229" s="759"/>
      <c r="Y229" s="759"/>
      <c r="Z229" s="759"/>
      <c r="AA229" s="759"/>
      <c r="AB229" s="759"/>
      <c r="AC229" s="759"/>
      <c r="AD229" s="759"/>
      <c r="AE229" s="759"/>
    </row>
    <row r="230" spans="1:31" ht="12.75">
      <c r="A230" s="759"/>
      <c r="B230" s="759"/>
      <c r="C230" s="759"/>
      <c r="F230" s="759"/>
      <c r="G230" s="759"/>
      <c r="H230" s="759"/>
      <c r="I230" s="759"/>
      <c r="J230" s="759"/>
      <c r="K230" s="759"/>
      <c r="L230" s="759"/>
      <c r="M230" s="759"/>
      <c r="N230" s="759"/>
      <c r="O230" s="759"/>
      <c r="P230" s="759"/>
      <c r="Q230" s="759"/>
      <c r="R230" s="759"/>
      <c r="S230" s="759"/>
      <c r="T230" s="759"/>
      <c r="U230" s="759"/>
      <c r="V230" s="759"/>
      <c r="W230" s="759"/>
      <c r="X230" s="759"/>
      <c r="Y230" s="759"/>
      <c r="Z230" s="759"/>
      <c r="AA230" s="759"/>
      <c r="AB230" s="759"/>
      <c r="AC230" s="759"/>
      <c r="AD230" s="759"/>
      <c r="AE230" s="759"/>
    </row>
    <row r="231" spans="1:31" ht="12.75">
      <c r="A231" s="759"/>
      <c r="B231" s="759"/>
      <c r="C231" s="759"/>
      <c r="F231" s="759"/>
      <c r="G231" s="759"/>
      <c r="H231" s="759"/>
      <c r="I231" s="759"/>
      <c r="J231" s="759"/>
      <c r="K231" s="759"/>
      <c r="L231" s="759"/>
      <c r="M231" s="759"/>
      <c r="N231" s="759"/>
      <c r="O231" s="759"/>
      <c r="P231" s="759"/>
      <c r="Q231" s="759"/>
      <c r="R231" s="759"/>
      <c r="S231" s="759"/>
      <c r="T231" s="759"/>
      <c r="U231" s="759"/>
      <c r="V231" s="759"/>
      <c r="W231" s="759"/>
      <c r="X231" s="759"/>
      <c r="Y231" s="759"/>
      <c r="Z231" s="759"/>
      <c r="AA231" s="759"/>
      <c r="AB231" s="759"/>
      <c r="AC231" s="759"/>
      <c r="AD231" s="759"/>
      <c r="AE231" s="759"/>
    </row>
    <row r="232" spans="1:31" ht="12.75">
      <c r="A232" s="759"/>
      <c r="B232" s="759"/>
      <c r="C232" s="759"/>
      <c r="F232" s="759"/>
      <c r="G232" s="759"/>
      <c r="H232" s="759"/>
      <c r="I232" s="759"/>
      <c r="J232" s="759"/>
      <c r="K232" s="759"/>
      <c r="L232" s="759"/>
      <c r="M232" s="759"/>
      <c r="N232" s="759"/>
      <c r="O232" s="759"/>
      <c r="P232" s="759"/>
      <c r="Q232" s="759"/>
      <c r="R232" s="759"/>
      <c r="S232" s="759"/>
      <c r="T232" s="759"/>
      <c r="U232" s="759"/>
      <c r="V232" s="759"/>
      <c r="W232" s="759"/>
      <c r="X232" s="759"/>
      <c r="Y232" s="759"/>
      <c r="Z232" s="759"/>
      <c r="AA232" s="759"/>
      <c r="AB232" s="759"/>
      <c r="AC232" s="759"/>
      <c r="AD232" s="759"/>
      <c r="AE232" s="759"/>
    </row>
    <row r="233" spans="1:31" ht="12.75">
      <c r="A233" s="759"/>
      <c r="B233" s="759"/>
      <c r="C233" s="759"/>
      <c r="F233" s="759"/>
      <c r="G233" s="759"/>
      <c r="H233" s="759"/>
      <c r="I233" s="759"/>
      <c r="J233" s="759"/>
      <c r="K233" s="759"/>
      <c r="L233" s="759"/>
      <c r="M233" s="759"/>
      <c r="N233" s="759"/>
      <c r="O233" s="759"/>
      <c r="P233" s="759"/>
      <c r="Q233" s="759"/>
      <c r="R233" s="759"/>
      <c r="S233" s="759"/>
      <c r="T233" s="759"/>
      <c r="U233" s="759"/>
      <c r="V233" s="759"/>
      <c r="W233" s="759"/>
      <c r="X233" s="759"/>
      <c r="Y233" s="759"/>
      <c r="Z233" s="759"/>
      <c r="AA233" s="759"/>
      <c r="AB233" s="759"/>
      <c r="AC233" s="759"/>
      <c r="AD233" s="759"/>
      <c r="AE233" s="759"/>
    </row>
    <row r="234" spans="1:31" ht="12.75">
      <c r="A234" s="759"/>
      <c r="B234" s="759"/>
      <c r="C234" s="759"/>
      <c r="F234" s="759"/>
      <c r="G234" s="759"/>
      <c r="H234" s="759"/>
      <c r="I234" s="759"/>
      <c r="J234" s="759"/>
      <c r="K234" s="759"/>
      <c r="L234" s="759"/>
      <c r="M234" s="759"/>
      <c r="N234" s="759"/>
      <c r="O234" s="759"/>
      <c r="P234" s="759"/>
      <c r="Q234" s="759"/>
      <c r="R234" s="759"/>
      <c r="S234" s="759"/>
      <c r="T234" s="759"/>
      <c r="U234" s="759"/>
      <c r="V234" s="759"/>
      <c r="W234" s="759"/>
      <c r="X234" s="759"/>
      <c r="Y234" s="759"/>
      <c r="Z234" s="759"/>
      <c r="AA234" s="759"/>
      <c r="AB234" s="759"/>
      <c r="AC234" s="759"/>
      <c r="AD234" s="759"/>
      <c r="AE234" s="759"/>
    </row>
    <row r="235" spans="1:31" ht="12.75">
      <c r="A235" s="759"/>
      <c r="B235" s="759"/>
      <c r="C235" s="759"/>
      <c r="F235" s="759"/>
      <c r="G235" s="759"/>
      <c r="H235" s="759"/>
      <c r="I235" s="759"/>
      <c r="J235" s="759"/>
      <c r="K235" s="759"/>
      <c r="L235" s="759"/>
      <c r="M235" s="759"/>
      <c r="N235" s="759"/>
      <c r="O235" s="759"/>
      <c r="P235" s="759"/>
      <c r="Q235" s="759"/>
      <c r="R235" s="759"/>
      <c r="S235" s="759"/>
      <c r="T235" s="759"/>
      <c r="U235" s="759"/>
      <c r="V235" s="759"/>
      <c r="W235" s="759"/>
      <c r="X235" s="759"/>
      <c r="Y235" s="759"/>
      <c r="Z235" s="759"/>
      <c r="AA235" s="759"/>
      <c r="AB235" s="759"/>
      <c r="AC235" s="759"/>
      <c r="AD235" s="759"/>
      <c r="AE235" s="759"/>
    </row>
    <row r="236" spans="1:31" ht="12.75">
      <c r="A236" s="759"/>
      <c r="B236" s="759"/>
      <c r="C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759"/>
      <c r="AD236" s="759"/>
      <c r="AE236" s="759"/>
    </row>
    <row r="237" spans="1:31" ht="12.75">
      <c r="A237" s="759"/>
      <c r="B237" s="759"/>
      <c r="C237" s="759"/>
      <c r="F237" s="759"/>
      <c r="G237" s="759"/>
      <c r="H237" s="759"/>
      <c r="I237" s="759"/>
      <c r="J237" s="759"/>
      <c r="K237" s="759"/>
      <c r="L237" s="759"/>
      <c r="M237" s="759"/>
      <c r="N237" s="759"/>
      <c r="O237" s="759"/>
      <c r="P237" s="759"/>
      <c r="Q237" s="759"/>
      <c r="R237" s="759"/>
      <c r="S237" s="759"/>
      <c r="T237" s="759"/>
      <c r="U237" s="759"/>
      <c r="V237" s="759"/>
      <c r="W237" s="759"/>
      <c r="X237" s="759"/>
      <c r="Y237" s="759"/>
      <c r="Z237" s="759"/>
      <c r="AA237" s="759"/>
      <c r="AB237" s="759"/>
      <c r="AC237" s="759"/>
      <c r="AD237" s="759"/>
      <c r="AE237" s="759"/>
    </row>
    <row r="238" spans="1:31" ht="12.75">
      <c r="A238" s="759"/>
      <c r="B238" s="759"/>
      <c r="C238" s="759"/>
      <c r="F238" s="759"/>
      <c r="G238" s="759"/>
      <c r="H238" s="759"/>
      <c r="I238" s="759"/>
      <c r="J238" s="759"/>
      <c r="K238" s="759"/>
      <c r="L238" s="759"/>
      <c r="M238" s="759"/>
      <c r="N238" s="759"/>
      <c r="O238" s="759"/>
      <c r="P238" s="759"/>
      <c r="Q238" s="759"/>
      <c r="R238" s="759"/>
      <c r="S238" s="759"/>
      <c r="T238" s="759"/>
      <c r="U238" s="759"/>
      <c r="V238" s="759"/>
      <c r="W238" s="759"/>
      <c r="X238" s="759"/>
      <c r="Y238" s="759"/>
      <c r="Z238" s="759"/>
      <c r="AA238" s="759"/>
      <c r="AB238" s="759"/>
      <c r="AC238" s="759"/>
      <c r="AD238" s="759"/>
      <c r="AE238" s="759"/>
    </row>
    <row r="239" spans="1:31" ht="12.75">
      <c r="A239" s="759"/>
      <c r="B239" s="759"/>
      <c r="C239" s="759"/>
      <c r="F239" s="759"/>
      <c r="G239" s="759"/>
      <c r="H239" s="759"/>
      <c r="I239" s="759"/>
      <c r="J239" s="759"/>
      <c r="K239" s="759"/>
      <c r="L239" s="759"/>
      <c r="M239" s="759"/>
      <c r="N239" s="759"/>
      <c r="O239" s="759"/>
      <c r="P239" s="759"/>
      <c r="Q239" s="759"/>
      <c r="R239" s="759"/>
      <c r="S239" s="759"/>
      <c r="T239" s="759"/>
      <c r="U239" s="759"/>
      <c r="V239" s="759"/>
      <c r="W239" s="759"/>
      <c r="X239" s="759"/>
      <c r="Y239" s="759"/>
      <c r="Z239" s="759"/>
      <c r="AA239" s="759"/>
      <c r="AB239" s="759"/>
      <c r="AC239" s="759"/>
      <c r="AD239" s="759"/>
      <c r="AE239" s="759"/>
    </row>
    <row r="240" spans="1:31" ht="12.75">
      <c r="A240" s="759"/>
      <c r="B240" s="759"/>
      <c r="C240" s="759"/>
      <c r="F240" s="759"/>
      <c r="G240" s="759"/>
      <c r="H240" s="759"/>
      <c r="I240" s="759"/>
      <c r="J240" s="759"/>
      <c r="K240" s="759"/>
      <c r="L240" s="759"/>
      <c r="M240" s="759"/>
      <c r="N240" s="759"/>
      <c r="O240" s="759"/>
      <c r="P240" s="759"/>
      <c r="Q240" s="759"/>
      <c r="R240" s="759"/>
      <c r="S240" s="759"/>
      <c r="T240" s="759"/>
      <c r="U240" s="759"/>
      <c r="V240" s="759"/>
      <c r="W240" s="759"/>
      <c r="X240" s="759"/>
      <c r="Y240" s="759"/>
      <c r="Z240" s="759"/>
      <c r="AA240" s="759"/>
      <c r="AB240" s="759"/>
      <c r="AC240" s="759"/>
      <c r="AD240" s="759"/>
      <c r="AE240" s="759"/>
    </row>
    <row r="241" spans="1:31" ht="12.75">
      <c r="A241" s="759"/>
      <c r="B241" s="759"/>
      <c r="C241" s="759"/>
      <c r="F241" s="759"/>
      <c r="G241" s="759"/>
      <c r="H241" s="759"/>
      <c r="I241" s="759"/>
      <c r="J241" s="759"/>
      <c r="K241" s="759"/>
      <c r="L241" s="759"/>
      <c r="M241" s="759"/>
      <c r="N241" s="759"/>
      <c r="O241" s="759"/>
      <c r="P241" s="759"/>
      <c r="Q241" s="759"/>
      <c r="R241" s="759"/>
      <c r="S241" s="759"/>
      <c r="T241" s="759"/>
      <c r="U241" s="759"/>
      <c r="V241" s="759"/>
      <c r="W241" s="759"/>
      <c r="X241" s="759"/>
      <c r="Y241" s="759"/>
      <c r="Z241" s="759"/>
      <c r="AA241" s="759"/>
      <c r="AB241" s="759"/>
      <c r="AC241" s="759"/>
      <c r="AD241" s="759"/>
      <c r="AE241" s="759"/>
    </row>
    <row r="242" spans="1:31" ht="12.75">
      <c r="A242" s="759"/>
      <c r="B242" s="759"/>
      <c r="C242" s="759"/>
      <c r="F242" s="759"/>
      <c r="G242" s="759"/>
      <c r="H242" s="759"/>
      <c r="I242" s="759"/>
      <c r="J242" s="759"/>
      <c r="K242" s="759"/>
      <c r="L242" s="759"/>
      <c r="M242" s="759"/>
      <c r="N242" s="759"/>
      <c r="O242" s="759"/>
      <c r="P242" s="759"/>
      <c r="Q242" s="759"/>
      <c r="R242" s="759"/>
      <c r="S242" s="759"/>
      <c r="T242" s="759"/>
      <c r="U242" s="759"/>
      <c r="V242" s="759"/>
      <c r="W242" s="759"/>
      <c r="X242" s="759"/>
      <c r="Y242" s="759"/>
      <c r="Z242" s="759"/>
      <c r="AA242" s="759"/>
      <c r="AB242" s="759"/>
      <c r="AC242" s="759"/>
      <c r="AD242" s="759"/>
      <c r="AE242" s="759"/>
    </row>
    <row r="243" spans="1:31" ht="12.75">
      <c r="A243" s="759"/>
      <c r="B243" s="759"/>
      <c r="C243" s="759"/>
      <c r="F243" s="759"/>
      <c r="G243" s="759"/>
      <c r="H243" s="759"/>
      <c r="I243" s="759"/>
      <c r="J243" s="759"/>
      <c r="K243" s="759"/>
      <c r="L243" s="759"/>
      <c r="M243" s="759"/>
      <c r="N243" s="759"/>
      <c r="O243" s="759"/>
      <c r="P243" s="759"/>
      <c r="Q243" s="759"/>
      <c r="R243" s="759"/>
      <c r="S243" s="759"/>
      <c r="T243" s="759"/>
      <c r="U243" s="759"/>
      <c r="V243" s="759"/>
      <c r="W243" s="759"/>
      <c r="X243" s="759"/>
      <c r="Y243" s="759"/>
      <c r="Z243" s="759"/>
      <c r="AA243" s="759"/>
      <c r="AB243" s="759"/>
      <c r="AC243" s="759"/>
      <c r="AD243" s="759"/>
      <c r="AE243" s="759"/>
    </row>
    <row r="244" spans="1:31" ht="12.75">
      <c r="A244" s="759"/>
      <c r="B244" s="759"/>
      <c r="C244" s="759"/>
      <c r="F244" s="759"/>
      <c r="G244" s="759"/>
      <c r="H244" s="759"/>
      <c r="I244" s="759"/>
      <c r="J244" s="759"/>
      <c r="K244" s="759"/>
      <c r="L244" s="759"/>
      <c r="M244" s="759"/>
      <c r="N244" s="759"/>
      <c r="O244" s="759"/>
      <c r="P244" s="759"/>
      <c r="Q244" s="759"/>
      <c r="R244" s="759"/>
      <c r="S244" s="759"/>
      <c r="T244" s="759"/>
      <c r="U244" s="759"/>
      <c r="V244" s="759"/>
      <c r="W244" s="759"/>
      <c r="X244" s="759"/>
      <c r="Y244" s="759"/>
      <c r="Z244" s="759"/>
      <c r="AA244" s="759"/>
      <c r="AB244" s="759"/>
      <c r="AC244" s="759"/>
      <c r="AD244" s="759"/>
      <c r="AE244" s="759"/>
    </row>
    <row r="245" spans="1:31" ht="12.75">
      <c r="A245" s="759"/>
      <c r="B245" s="759"/>
      <c r="C245" s="759"/>
      <c r="F245" s="759"/>
      <c r="G245" s="759"/>
      <c r="H245" s="759"/>
      <c r="I245" s="759"/>
      <c r="J245" s="759"/>
      <c r="K245" s="759"/>
      <c r="L245" s="759"/>
      <c r="M245" s="759"/>
      <c r="N245" s="759"/>
      <c r="O245" s="759"/>
      <c r="P245" s="759"/>
      <c r="Q245" s="759"/>
      <c r="R245" s="759"/>
      <c r="S245" s="759"/>
      <c r="T245" s="759"/>
      <c r="U245" s="759"/>
      <c r="V245" s="759"/>
      <c r="W245" s="759"/>
      <c r="X245" s="759"/>
      <c r="Y245" s="759"/>
      <c r="Z245" s="759"/>
      <c r="AA245" s="759"/>
      <c r="AB245" s="759"/>
      <c r="AC245" s="759"/>
      <c r="AD245" s="759"/>
      <c r="AE245" s="759"/>
    </row>
    <row r="246" spans="1:31" ht="12.75">
      <c r="A246" s="759"/>
      <c r="B246" s="759"/>
      <c r="C246" s="759"/>
      <c r="F246" s="759"/>
      <c r="G246" s="759"/>
      <c r="H246" s="759"/>
      <c r="I246" s="759"/>
      <c r="J246" s="759"/>
      <c r="K246" s="759"/>
      <c r="L246" s="759"/>
      <c r="M246" s="759"/>
      <c r="N246" s="759"/>
      <c r="O246" s="759"/>
      <c r="P246" s="759"/>
      <c r="Q246" s="759"/>
      <c r="R246" s="759"/>
      <c r="S246" s="759"/>
      <c r="T246" s="759"/>
      <c r="U246" s="759"/>
      <c r="V246" s="759"/>
      <c r="W246" s="759"/>
      <c r="X246" s="759"/>
      <c r="Y246" s="759"/>
      <c r="Z246" s="759"/>
      <c r="AA246" s="759"/>
      <c r="AB246" s="759"/>
      <c r="AC246" s="759"/>
      <c r="AD246" s="759"/>
      <c r="AE246" s="759"/>
    </row>
    <row r="247" spans="1:31" ht="12.75">
      <c r="A247" s="759"/>
      <c r="B247" s="759"/>
      <c r="C247" s="759"/>
      <c r="F247" s="759"/>
      <c r="G247" s="759"/>
      <c r="H247" s="759"/>
      <c r="I247" s="759"/>
      <c r="J247" s="759"/>
      <c r="K247" s="759"/>
      <c r="L247" s="759"/>
      <c r="M247" s="759"/>
      <c r="N247" s="759"/>
      <c r="O247" s="759"/>
      <c r="P247" s="759"/>
      <c r="Q247" s="759"/>
      <c r="R247" s="759"/>
      <c r="S247" s="759"/>
      <c r="T247" s="759"/>
      <c r="U247" s="759"/>
      <c r="V247" s="759"/>
      <c r="W247" s="759"/>
      <c r="X247" s="759"/>
      <c r="Y247" s="759"/>
      <c r="Z247" s="759"/>
      <c r="AA247" s="759"/>
      <c r="AB247" s="759"/>
      <c r="AC247" s="759"/>
      <c r="AD247" s="759"/>
      <c r="AE247" s="759"/>
    </row>
    <row r="248" spans="1:31" ht="12.75">
      <c r="A248" s="759"/>
      <c r="B248" s="759"/>
      <c r="C248" s="759"/>
      <c r="F248" s="759"/>
      <c r="G248" s="759"/>
      <c r="H248" s="759"/>
      <c r="I248" s="759"/>
      <c r="J248" s="759"/>
      <c r="K248" s="759"/>
      <c r="L248" s="759"/>
      <c r="M248" s="759"/>
      <c r="N248" s="759"/>
      <c r="O248" s="759"/>
      <c r="P248" s="759"/>
      <c r="Q248" s="759"/>
      <c r="R248" s="759"/>
      <c r="S248" s="759"/>
      <c r="T248" s="759"/>
      <c r="U248" s="759"/>
      <c r="V248" s="759"/>
      <c r="W248" s="759"/>
      <c r="X248" s="759"/>
      <c r="Y248" s="759"/>
      <c r="Z248" s="759"/>
      <c r="AA248" s="759"/>
      <c r="AB248" s="759"/>
      <c r="AC248" s="759"/>
      <c r="AD248" s="759"/>
      <c r="AE248" s="759"/>
    </row>
    <row r="249" spans="1:31" ht="12.75">
      <c r="A249" s="759"/>
      <c r="B249" s="759"/>
      <c r="C249" s="759"/>
      <c r="F249" s="759"/>
      <c r="G249" s="759"/>
      <c r="H249" s="759"/>
      <c r="I249" s="759"/>
      <c r="J249" s="759"/>
      <c r="K249" s="759"/>
      <c r="L249" s="759"/>
      <c r="M249" s="759"/>
      <c r="N249" s="759"/>
      <c r="O249" s="759"/>
      <c r="P249" s="759"/>
      <c r="Q249" s="759"/>
      <c r="R249" s="759"/>
      <c r="S249" s="759"/>
      <c r="T249" s="759"/>
      <c r="U249" s="759"/>
      <c r="V249" s="759"/>
      <c r="W249" s="759"/>
      <c r="X249" s="759"/>
      <c r="Y249" s="759"/>
      <c r="Z249" s="759"/>
      <c r="AA249" s="759"/>
      <c r="AB249" s="759"/>
      <c r="AC249" s="759"/>
      <c r="AD249" s="759"/>
      <c r="AE249" s="759"/>
    </row>
    <row r="250" spans="1:31" ht="12.75">
      <c r="A250" s="759"/>
      <c r="B250" s="759"/>
      <c r="C250" s="759"/>
      <c r="F250" s="759"/>
      <c r="G250" s="759"/>
      <c r="H250" s="759"/>
      <c r="I250" s="759"/>
      <c r="J250" s="759"/>
      <c r="K250" s="759"/>
      <c r="L250" s="759"/>
      <c r="M250" s="759"/>
      <c r="N250" s="759"/>
      <c r="O250" s="759"/>
      <c r="P250" s="759"/>
      <c r="Q250" s="759"/>
      <c r="R250" s="759"/>
      <c r="S250" s="759"/>
      <c r="T250" s="759"/>
      <c r="U250" s="759"/>
      <c r="V250" s="759"/>
      <c r="W250" s="759"/>
      <c r="X250" s="759"/>
      <c r="Y250" s="759"/>
      <c r="Z250" s="759"/>
      <c r="AA250" s="759"/>
      <c r="AB250" s="759"/>
      <c r="AC250" s="759"/>
      <c r="AD250" s="759"/>
      <c r="AE250" s="759"/>
    </row>
    <row r="251" spans="1:31" ht="12.75">
      <c r="A251" s="759"/>
      <c r="B251" s="759"/>
      <c r="C251" s="759"/>
      <c r="F251" s="759"/>
      <c r="G251" s="759"/>
      <c r="H251" s="759"/>
      <c r="I251" s="759"/>
      <c r="J251" s="759"/>
      <c r="K251" s="759"/>
      <c r="L251" s="759"/>
      <c r="M251" s="759"/>
      <c r="N251" s="759"/>
      <c r="O251" s="759"/>
      <c r="P251" s="759"/>
      <c r="Q251" s="759"/>
      <c r="R251" s="759"/>
      <c r="S251" s="759"/>
      <c r="T251" s="759"/>
      <c r="U251" s="759"/>
      <c r="V251" s="759"/>
      <c r="W251" s="759"/>
      <c r="X251" s="759"/>
      <c r="Y251" s="759"/>
      <c r="Z251" s="759"/>
      <c r="AA251" s="759"/>
      <c r="AB251" s="759"/>
      <c r="AC251" s="759"/>
      <c r="AD251" s="759"/>
      <c r="AE251" s="759"/>
    </row>
    <row r="252" spans="1:31" ht="12.75">
      <c r="A252" s="759"/>
      <c r="B252" s="759"/>
      <c r="C252" s="759"/>
      <c r="F252" s="759"/>
      <c r="G252" s="759"/>
      <c r="H252" s="759"/>
      <c r="I252" s="759"/>
      <c r="J252" s="759"/>
      <c r="K252" s="759"/>
      <c r="L252" s="759"/>
      <c r="M252" s="759"/>
      <c r="N252" s="759"/>
      <c r="O252" s="759"/>
      <c r="P252" s="759"/>
      <c r="Q252" s="759"/>
      <c r="R252" s="759"/>
      <c r="S252" s="759"/>
      <c r="T252" s="759"/>
      <c r="U252" s="759"/>
      <c r="V252" s="759"/>
      <c r="W252" s="759"/>
      <c r="X252" s="759"/>
      <c r="Y252" s="759"/>
      <c r="Z252" s="759"/>
      <c r="AA252" s="759"/>
      <c r="AB252" s="759"/>
      <c r="AC252" s="759"/>
      <c r="AD252" s="759"/>
      <c r="AE252" s="759"/>
    </row>
    <row r="253" spans="1:31" ht="12.75">
      <c r="A253" s="759"/>
      <c r="B253" s="759"/>
      <c r="C253" s="759"/>
      <c r="F253" s="759"/>
      <c r="G253" s="759"/>
      <c r="H253" s="759"/>
      <c r="I253" s="759"/>
      <c r="J253" s="759"/>
      <c r="K253" s="759"/>
      <c r="L253" s="759"/>
      <c r="M253" s="759"/>
      <c r="N253" s="759"/>
      <c r="O253" s="759"/>
      <c r="P253" s="759"/>
      <c r="Q253" s="759"/>
      <c r="R253" s="759"/>
      <c r="S253" s="759"/>
      <c r="T253" s="759"/>
      <c r="U253" s="759"/>
      <c r="V253" s="759"/>
      <c r="W253" s="759"/>
      <c r="X253" s="759"/>
      <c r="Y253" s="759"/>
      <c r="Z253" s="759"/>
      <c r="AA253" s="759"/>
      <c r="AB253" s="759"/>
      <c r="AC253" s="759"/>
      <c r="AD253" s="759"/>
      <c r="AE253" s="759"/>
    </row>
    <row r="254" spans="1:31" ht="12.75">
      <c r="A254" s="759"/>
      <c r="B254" s="759"/>
      <c r="C254" s="759"/>
      <c r="F254" s="759"/>
      <c r="G254" s="759"/>
      <c r="H254" s="759"/>
      <c r="I254" s="759"/>
      <c r="J254" s="759"/>
      <c r="K254" s="759"/>
      <c r="L254" s="759"/>
      <c r="M254" s="759"/>
      <c r="N254" s="759"/>
      <c r="O254" s="759"/>
      <c r="P254" s="759"/>
      <c r="Q254" s="759"/>
      <c r="R254" s="759"/>
      <c r="S254" s="759"/>
      <c r="T254" s="759"/>
      <c r="U254" s="759"/>
      <c r="V254" s="759"/>
      <c r="W254" s="759"/>
      <c r="X254" s="759"/>
      <c r="Y254" s="759"/>
      <c r="Z254" s="759"/>
      <c r="AA254" s="759"/>
      <c r="AB254" s="759"/>
      <c r="AC254" s="759"/>
      <c r="AD254" s="759"/>
      <c r="AE254" s="759"/>
    </row>
    <row r="255" spans="1:31" ht="12.75">
      <c r="A255" s="759"/>
      <c r="B255" s="759"/>
      <c r="C255" s="759"/>
      <c r="F255" s="759"/>
      <c r="G255" s="759"/>
      <c r="H255" s="759"/>
      <c r="I255" s="759"/>
      <c r="J255" s="759"/>
      <c r="K255" s="759"/>
      <c r="L255" s="759"/>
      <c r="M255" s="759"/>
      <c r="N255" s="759"/>
      <c r="O255" s="759"/>
      <c r="P255" s="759"/>
      <c r="Q255" s="759"/>
      <c r="R255" s="759"/>
      <c r="S255" s="759"/>
      <c r="T255" s="759"/>
      <c r="U255" s="759"/>
      <c r="V255" s="759"/>
      <c r="W255" s="759"/>
      <c r="X255" s="759"/>
      <c r="Y255" s="759"/>
      <c r="Z255" s="759"/>
      <c r="AA255" s="759"/>
      <c r="AB255" s="759"/>
      <c r="AC255" s="759"/>
      <c r="AD255" s="759"/>
      <c r="AE255" s="759"/>
    </row>
    <row r="256" spans="1:31" ht="12.75">
      <c r="A256" s="759"/>
      <c r="B256" s="759"/>
      <c r="C256" s="759"/>
      <c r="F256" s="759"/>
      <c r="G256" s="759"/>
      <c r="H256" s="759"/>
      <c r="I256" s="759"/>
      <c r="J256" s="759"/>
      <c r="K256" s="759"/>
      <c r="L256" s="759"/>
      <c r="M256" s="759"/>
      <c r="N256" s="759"/>
      <c r="O256" s="759"/>
      <c r="P256" s="759"/>
      <c r="Q256" s="759"/>
      <c r="R256" s="759"/>
      <c r="S256" s="759"/>
      <c r="T256" s="759"/>
      <c r="U256" s="759"/>
      <c r="V256" s="759"/>
      <c r="W256" s="759"/>
      <c r="X256" s="759"/>
      <c r="Y256" s="759"/>
      <c r="Z256" s="759"/>
      <c r="AA256" s="759"/>
      <c r="AB256" s="759"/>
      <c r="AC256" s="759"/>
      <c r="AD256" s="759"/>
      <c r="AE256" s="759"/>
    </row>
    <row r="257" spans="1:31" ht="12.75">
      <c r="A257" s="759"/>
      <c r="B257" s="759"/>
      <c r="C257" s="759"/>
      <c r="F257" s="759"/>
      <c r="G257" s="759"/>
      <c r="H257" s="759"/>
      <c r="I257" s="759"/>
      <c r="J257" s="759"/>
      <c r="K257" s="759"/>
      <c r="L257" s="759"/>
      <c r="M257" s="759"/>
      <c r="N257" s="759"/>
      <c r="O257" s="759"/>
      <c r="P257" s="759"/>
      <c r="Q257" s="759"/>
      <c r="R257" s="759"/>
      <c r="S257" s="759"/>
      <c r="T257" s="759"/>
      <c r="U257" s="759"/>
      <c r="V257" s="759"/>
      <c r="W257" s="759"/>
      <c r="X257" s="759"/>
      <c r="Y257" s="759"/>
      <c r="Z257" s="759"/>
      <c r="AA257" s="759"/>
      <c r="AB257" s="759"/>
      <c r="AC257" s="759"/>
      <c r="AD257" s="759"/>
      <c r="AE257" s="759"/>
    </row>
    <row r="258" spans="1:31" ht="12.75">
      <c r="A258" s="759"/>
      <c r="B258" s="759"/>
      <c r="C258" s="759"/>
      <c r="F258" s="759"/>
      <c r="G258" s="759"/>
      <c r="H258" s="759"/>
      <c r="I258" s="759"/>
      <c r="J258" s="759"/>
      <c r="K258" s="759"/>
      <c r="L258" s="759"/>
      <c r="M258" s="759"/>
      <c r="N258" s="759"/>
      <c r="O258" s="759"/>
      <c r="P258" s="759"/>
      <c r="Q258" s="759"/>
      <c r="R258" s="759"/>
      <c r="S258" s="759"/>
      <c r="T258" s="759"/>
      <c r="U258" s="759"/>
      <c r="V258" s="759"/>
      <c r="W258" s="759"/>
      <c r="X258" s="759"/>
      <c r="Y258" s="759"/>
      <c r="Z258" s="759"/>
      <c r="AA258" s="759"/>
      <c r="AB258" s="759"/>
      <c r="AC258" s="759"/>
      <c r="AD258" s="759"/>
      <c r="AE258" s="759"/>
    </row>
    <row r="259" spans="1:31" ht="12.75">
      <c r="A259" s="759"/>
      <c r="B259" s="759"/>
      <c r="C259" s="759"/>
      <c r="F259" s="759"/>
      <c r="G259" s="759"/>
      <c r="H259" s="759"/>
      <c r="I259" s="759"/>
      <c r="J259" s="759"/>
      <c r="K259" s="759"/>
      <c r="L259" s="759"/>
      <c r="M259" s="759"/>
      <c r="N259" s="759"/>
      <c r="O259" s="759"/>
      <c r="P259" s="759"/>
      <c r="Q259" s="759"/>
      <c r="R259" s="759"/>
      <c r="S259" s="759"/>
      <c r="T259" s="759"/>
      <c r="U259" s="759"/>
      <c r="V259" s="759"/>
      <c r="W259" s="759"/>
      <c r="X259" s="759"/>
      <c r="Y259" s="759"/>
      <c r="Z259" s="759"/>
      <c r="AA259" s="759"/>
      <c r="AB259" s="759"/>
      <c r="AC259" s="759"/>
      <c r="AD259" s="759"/>
      <c r="AE259" s="759"/>
    </row>
    <row r="260" spans="1:31" ht="12.75">
      <c r="A260" s="759"/>
      <c r="B260" s="759"/>
      <c r="C260" s="759"/>
      <c r="F260" s="759"/>
      <c r="G260" s="759"/>
      <c r="H260" s="759"/>
      <c r="I260" s="759"/>
      <c r="J260" s="759"/>
      <c r="K260" s="759"/>
      <c r="L260" s="759"/>
      <c r="M260" s="759"/>
      <c r="N260" s="759"/>
      <c r="O260" s="759"/>
      <c r="P260" s="759"/>
      <c r="Q260" s="759"/>
      <c r="R260" s="759"/>
      <c r="S260" s="759"/>
      <c r="T260" s="759"/>
      <c r="U260" s="759"/>
      <c r="V260" s="759"/>
      <c r="W260" s="759"/>
      <c r="X260" s="759"/>
      <c r="Y260" s="759"/>
      <c r="Z260" s="759"/>
      <c r="AA260" s="759"/>
      <c r="AB260" s="759"/>
      <c r="AC260" s="759"/>
      <c r="AD260" s="759"/>
      <c r="AE260" s="759"/>
    </row>
    <row r="261" spans="1:31" ht="12.75">
      <c r="A261" s="759"/>
      <c r="B261" s="759"/>
      <c r="C261" s="759"/>
      <c r="F261" s="759"/>
      <c r="G261" s="759"/>
      <c r="H261" s="759"/>
      <c r="I261" s="759"/>
      <c r="J261" s="759"/>
      <c r="K261" s="759"/>
      <c r="L261" s="759"/>
      <c r="M261" s="759"/>
      <c r="N261" s="759"/>
      <c r="O261" s="759"/>
      <c r="P261" s="759"/>
      <c r="Q261" s="759"/>
      <c r="R261" s="759"/>
      <c r="S261" s="759"/>
      <c r="T261" s="759"/>
      <c r="U261" s="759"/>
      <c r="V261" s="759"/>
      <c r="W261" s="759"/>
      <c r="X261" s="759"/>
      <c r="Y261" s="759"/>
      <c r="Z261" s="759"/>
      <c r="AA261" s="759"/>
      <c r="AB261" s="759"/>
      <c r="AC261" s="759"/>
      <c r="AD261" s="759"/>
      <c r="AE261" s="759"/>
    </row>
    <row r="262" spans="1:31" ht="12.75">
      <c r="A262" s="759"/>
      <c r="B262" s="759"/>
      <c r="C262" s="759"/>
      <c r="F262" s="759"/>
      <c r="G262" s="759"/>
      <c r="H262" s="759"/>
      <c r="I262" s="759"/>
      <c r="J262" s="759"/>
      <c r="K262" s="759"/>
      <c r="L262" s="759"/>
      <c r="M262" s="759"/>
      <c r="N262" s="759"/>
      <c r="O262" s="759"/>
      <c r="P262" s="759"/>
      <c r="Q262" s="759"/>
      <c r="R262" s="759"/>
      <c r="S262" s="759"/>
      <c r="T262" s="759"/>
      <c r="U262" s="759"/>
      <c r="V262" s="759"/>
      <c r="W262" s="759"/>
      <c r="X262" s="759"/>
      <c r="Y262" s="759"/>
      <c r="Z262" s="759"/>
      <c r="AA262" s="759"/>
      <c r="AB262" s="759"/>
      <c r="AC262" s="759"/>
      <c r="AD262" s="759"/>
      <c r="AE262" s="759"/>
    </row>
    <row r="263" spans="1:31" ht="12.75">
      <c r="A263" s="759"/>
      <c r="B263" s="759"/>
      <c r="C263" s="759"/>
      <c r="F263" s="759"/>
      <c r="G263" s="759"/>
      <c r="H263" s="759"/>
      <c r="I263" s="759"/>
      <c r="J263" s="759"/>
      <c r="K263" s="759"/>
      <c r="L263" s="759"/>
      <c r="M263" s="759"/>
      <c r="N263" s="759"/>
      <c r="O263" s="759"/>
      <c r="P263" s="759"/>
      <c r="Q263" s="759"/>
      <c r="R263" s="759"/>
      <c r="S263" s="759"/>
      <c r="T263" s="759"/>
      <c r="U263" s="759"/>
      <c r="V263" s="759"/>
      <c r="W263" s="759"/>
      <c r="X263" s="759"/>
      <c r="Y263" s="759"/>
      <c r="Z263" s="759"/>
      <c r="AA263" s="759"/>
      <c r="AB263" s="759"/>
      <c r="AC263" s="759"/>
      <c r="AD263" s="759"/>
      <c r="AE263" s="759"/>
    </row>
    <row r="264" spans="1:31" ht="12.75">
      <c r="A264" s="759"/>
      <c r="B264" s="759"/>
      <c r="C264" s="759"/>
      <c r="F264" s="759"/>
      <c r="G264" s="759"/>
      <c r="H264" s="759"/>
      <c r="I264" s="759"/>
      <c r="J264" s="759"/>
      <c r="K264" s="759"/>
      <c r="L264" s="759"/>
      <c r="M264" s="759"/>
      <c r="N264" s="759"/>
      <c r="O264" s="759"/>
      <c r="P264" s="759"/>
      <c r="Q264" s="759"/>
      <c r="R264" s="759"/>
      <c r="S264" s="759"/>
      <c r="T264" s="759"/>
      <c r="U264" s="759"/>
      <c r="V264" s="759"/>
      <c r="W264" s="759"/>
      <c r="X264" s="759"/>
      <c r="Y264" s="759"/>
      <c r="Z264" s="759"/>
      <c r="AA264" s="759"/>
      <c r="AB264" s="759"/>
      <c r="AC264" s="759"/>
      <c r="AD264" s="759"/>
      <c r="AE264" s="759"/>
    </row>
    <row r="265" spans="1:31" ht="12.75">
      <c r="A265" s="759"/>
      <c r="B265" s="759"/>
      <c r="C265" s="759"/>
      <c r="F265" s="759"/>
      <c r="G265" s="759"/>
      <c r="H265" s="759"/>
      <c r="I265" s="759"/>
      <c r="J265" s="759"/>
      <c r="K265" s="759"/>
      <c r="L265" s="759"/>
      <c r="M265" s="759"/>
      <c r="N265" s="759"/>
      <c r="O265" s="759"/>
      <c r="P265" s="759"/>
      <c r="Q265" s="759"/>
      <c r="R265" s="759"/>
      <c r="S265" s="759"/>
      <c r="T265" s="759"/>
      <c r="U265" s="759"/>
      <c r="V265" s="759"/>
      <c r="W265" s="759"/>
      <c r="X265" s="759"/>
      <c r="Y265" s="759"/>
      <c r="Z265" s="759"/>
      <c r="AA265" s="759"/>
      <c r="AB265" s="759"/>
      <c r="AC265" s="759"/>
      <c r="AD265" s="759"/>
      <c r="AE265" s="759"/>
    </row>
    <row r="266" spans="1:31" ht="12.75">
      <c r="A266" s="759"/>
      <c r="B266" s="759"/>
      <c r="C266" s="759"/>
      <c r="F266" s="759"/>
      <c r="G266" s="759"/>
      <c r="H266" s="759"/>
      <c r="I266" s="759"/>
      <c r="J266" s="759"/>
      <c r="K266" s="759"/>
      <c r="L266" s="759"/>
      <c r="M266" s="759"/>
      <c r="N266" s="759"/>
      <c r="O266" s="759"/>
      <c r="P266" s="759"/>
      <c r="Q266" s="759"/>
      <c r="R266" s="759"/>
      <c r="S266" s="759"/>
      <c r="T266" s="759"/>
      <c r="U266" s="759"/>
      <c r="V266" s="759"/>
      <c r="W266" s="759"/>
      <c r="X266" s="759"/>
      <c r="Y266" s="759"/>
      <c r="Z266" s="759"/>
      <c r="AA266" s="759"/>
      <c r="AB266" s="759"/>
      <c r="AC266" s="759"/>
      <c r="AD266" s="759"/>
      <c r="AE266" s="759"/>
    </row>
    <row r="267" spans="1:31" ht="12.75">
      <c r="A267" s="759"/>
      <c r="B267" s="759"/>
      <c r="C267" s="759"/>
      <c r="F267" s="759"/>
      <c r="G267" s="759"/>
      <c r="H267" s="759"/>
      <c r="I267" s="759"/>
      <c r="J267" s="759"/>
      <c r="K267" s="759"/>
      <c r="L267" s="759"/>
      <c r="M267" s="759"/>
      <c r="N267" s="759"/>
      <c r="O267" s="759"/>
      <c r="P267" s="759"/>
      <c r="Q267" s="759"/>
      <c r="R267" s="759"/>
      <c r="S267" s="759"/>
      <c r="T267" s="759"/>
      <c r="U267" s="759"/>
      <c r="V267" s="759"/>
      <c r="W267" s="759"/>
      <c r="X267" s="759"/>
      <c r="Y267" s="759"/>
      <c r="Z267" s="759"/>
      <c r="AA267" s="759"/>
      <c r="AB267" s="759"/>
      <c r="AC267" s="759"/>
      <c r="AD267" s="759"/>
      <c r="AE267" s="759"/>
    </row>
    <row r="268" spans="1:31" ht="12.75">
      <c r="A268" s="759"/>
      <c r="B268" s="759"/>
      <c r="C268" s="759"/>
      <c r="F268" s="759"/>
      <c r="G268" s="759"/>
      <c r="H268" s="759"/>
      <c r="I268" s="759"/>
      <c r="J268" s="759"/>
      <c r="K268" s="759"/>
      <c r="L268" s="759"/>
      <c r="M268" s="759"/>
      <c r="N268" s="759"/>
      <c r="O268" s="759"/>
      <c r="P268" s="759"/>
      <c r="Q268" s="759"/>
      <c r="R268" s="759"/>
      <c r="S268" s="759"/>
      <c r="T268" s="759"/>
      <c r="U268" s="759"/>
      <c r="V268" s="759"/>
      <c r="W268" s="759"/>
      <c r="X268" s="759"/>
      <c r="Y268" s="759"/>
      <c r="Z268" s="759"/>
      <c r="AA268" s="759"/>
      <c r="AB268" s="759"/>
      <c r="AC268" s="759"/>
      <c r="AD268" s="759"/>
      <c r="AE268" s="759"/>
    </row>
    <row r="269" spans="1:31" ht="12.75">
      <c r="A269" s="759"/>
      <c r="B269" s="759"/>
      <c r="C269" s="759"/>
      <c r="F269" s="759"/>
      <c r="G269" s="759"/>
      <c r="H269" s="759"/>
      <c r="I269" s="759"/>
      <c r="J269" s="759"/>
      <c r="K269" s="759"/>
      <c r="L269" s="759"/>
      <c r="M269" s="759"/>
      <c r="N269" s="759"/>
      <c r="O269" s="759"/>
      <c r="P269" s="759"/>
      <c r="Q269" s="759"/>
      <c r="R269" s="759"/>
      <c r="S269" s="759"/>
      <c r="T269" s="759"/>
      <c r="U269" s="759"/>
      <c r="V269" s="759"/>
      <c r="W269" s="759"/>
      <c r="X269" s="759"/>
      <c r="Y269" s="759"/>
      <c r="Z269" s="759"/>
      <c r="AA269" s="759"/>
      <c r="AB269" s="759"/>
      <c r="AC269" s="759"/>
      <c r="AD269" s="759"/>
      <c r="AE269" s="759"/>
    </row>
    <row r="270" spans="1:31" ht="12.75">
      <c r="A270" s="759"/>
      <c r="B270" s="759"/>
      <c r="C270" s="759"/>
      <c r="F270" s="759"/>
      <c r="G270" s="759"/>
      <c r="H270" s="759"/>
      <c r="I270" s="759"/>
      <c r="J270" s="759"/>
      <c r="K270" s="759"/>
      <c r="L270" s="759"/>
      <c r="M270" s="759"/>
      <c r="N270" s="759"/>
      <c r="O270" s="759"/>
      <c r="P270" s="759"/>
      <c r="Q270" s="759"/>
      <c r="R270" s="759"/>
      <c r="S270" s="759"/>
      <c r="T270" s="759"/>
      <c r="U270" s="759"/>
      <c r="V270" s="759"/>
      <c r="W270" s="759"/>
      <c r="X270" s="759"/>
      <c r="Y270" s="759"/>
      <c r="Z270" s="759"/>
      <c r="AA270" s="759"/>
      <c r="AB270" s="759"/>
      <c r="AC270" s="759"/>
      <c r="AD270" s="759"/>
      <c r="AE270" s="759"/>
    </row>
    <row r="271" spans="1:31" ht="12.75">
      <c r="A271" s="759"/>
      <c r="B271" s="759"/>
      <c r="C271" s="759"/>
      <c r="F271" s="759"/>
      <c r="G271" s="759"/>
      <c r="H271" s="759"/>
      <c r="I271" s="759"/>
      <c r="J271" s="759"/>
      <c r="K271" s="759"/>
      <c r="L271" s="759"/>
      <c r="M271" s="759"/>
      <c r="N271" s="759"/>
      <c r="O271" s="759"/>
      <c r="P271" s="759"/>
      <c r="Q271" s="759"/>
      <c r="R271" s="759"/>
      <c r="S271" s="759"/>
      <c r="T271" s="759"/>
      <c r="U271" s="759"/>
      <c r="V271" s="759"/>
      <c r="W271" s="759"/>
      <c r="X271" s="759"/>
      <c r="Y271" s="759"/>
      <c r="Z271" s="759"/>
      <c r="AA271" s="759"/>
      <c r="AB271" s="759"/>
      <c r="AC271" s="759"/>
      <c r="AD271" s="759"/>
      <c r="AE271" s="759"/>
    </row>
    <row r="272" spans="1:31" ht="12.75">
      <c r="A272" s="759"/>
      <c r="B272" s="759"/>
      <c r="C272" s="759"/>
      <c r="F272" s="759"/>
      <c r="G272" s="759"/>
      <c r="H272" s="759"/>
      <c r="I272" s="759"/>
      <c r="J272" s="759"/>
      <c r="K272" s="759"/>
      <c r="L272" s="759"/>
      <c r="M272" s="759"/>
      <c r="N272" s="759"/>
      <c r="O272" s="759"/>
      <c r="P272" s="759"/>
      <c r="Q272" s="759"/>
      <c r="R272" s="759"/>
      <c r="S272" s="759"/>
      <c r="T272" s="759"/>
      <c r="U272" s="759"/>
      <c r="V272" s="759"/>
      <c r="W272" s="759"/>
      <c r="X272" s="759"/>
      <c r="Y272" s="759"/>
      <c r="Z272" s="759"/>
      <c r="AA272" s="759"/>
      <c r="AB272" s="759"/>
      <c r="AC272" s="759"/>
      <c r="AD272" s="759"/>
      <c r="AE272" s="759"/>
    </row>
    <row r="273" spans="1:31" ht="12.75">
      <c r="A273" s="759"/>
      <c r="B273" s="759"/>
      <c r="C273" s="759"/>
      <c r="F273" s="759"/>
      <c r="G273" s="759"/>
      <c r="H273" s="759"/>
      <c r="I273" s="759"/>
      <c r="J273" s="759"/>
      <c r="K273" s="759"/>
      <c r="L273" s="759"/>
      <c r="M273" s="759"/>
      <c r="N273" s="759"/>
      <c r="O273" s="759"/>
      <c r="P273" s="759"/>
      <c r="Q273" s="759"/>
      <c r="R273" s="759"/>
      <c r="S273" s="759"/>
      <c r="T273" s="759"/>
      <c r="U273" s="759"/>
      <c r="V273" s="759"/>
      <c r="W273" s="759"/>
      <c r="X273" s="759"/>
      <c r="Y273" s="759"/>
      <c r="Z273" s="759"/>
      <c r="AA273" s="759"/>
      <c r="AB273" s="759"/>
      <c r="AC273" s="759"/>
      <c r="AD273" s="759"/>
      <c r="AE273" s="759"/>
    </row>
    <row r="274" spans="1:31" ht="12.75">
      <c r="A274" s="759"/>
      <c r="B274" s="759"/>
      <c r="C274" s="759"/>
      <c r="F274" s="759"/>
      <c r="G274" s="759"/>
      <c r="H274" s="759"/>
      <c r="I274" s="759"/>
      <c r="J274" s="759"/>
      <c r="K274" s="759"/>
      <c r="L274" s="759"/>
      <c r="M274" s="759"/>
      <c r="N274" s="759"/>
      <c r="O274" s="759"/>
      <c r="P274" s="759"/>
      <c r="Q274" s="759"/>
      <c r="R274" s="759"/>
      <c r="S274" s="759"/>
      <c r="T274" s="759"/>
      <c r="U274" s="759"/>
      <c r="V274" s="759"/>
      <c r="W274" s="759"/>
      <c r="X274" s="759"/>
      <c r="Y274" s="759"/>
      <c r="Z274" s="759"/>
      <c r="AA274" s="759"/>
      <c r="AB274" s="759"/>
      <c r="AC274" s="759"/>
      <c r="AD274" s="759"/>
      <c r="AE274" s="759"/>
    </row>
    <row r="275" spans="1:31" ht="12.75">
      <c r="A275" s="759"/>
      <c r="B275" s="759"/>
      <c r="C275" s="759"/>
      <c r="F275" s="759"/>
      <c r="G275" s="759"/>
      <c r="H275" s="759"/>
      <c r="I275" s="759"/>
      <c r="J275" s="759"/>
      <c r="K275" s="759"/>
      <c r="L275" s="759"/>
      <c r="M275" s="759"/>
      <c r="N275" s="759"/>
      <c r="O275" s="759"/>
      <c r="P275" s="759"/>
      <c r="Q275" s="759"/>
      <c r="R275" s="759"/>
      <c r="S275" s="759"/>
      <c r="T275" s="759"/>
      <c r="U275" s="759"/>
      <c r="V275" s="759"/>
      <c r="W275" s="759"/>
      <c r="X275" s="759"/>
      <c r="Y275" s="759"/>
      <c r="Z275" s="759"/>
      <c r="AA275" s="759"/>
      <c r="AB275" s="759"/>
      <c r="AC275" s="759"/>
      <c r="AD275" s="759"/>
      <c r="AE275" s="759"/>
    </row>
    <row r="276" spans="1:31" ht="12.75">
      <c r="A276" s="759"/>
      <c r="B276" s="759"/>
      <c r="C276" s="759"/>
      <c r="F276" s="759"/>
      <c r="G276" s="759"/>
      <c r="H276" s="759"/>
      <c r="I276" s="759"/>
      <c r="J276" s="759"/>
      <c r="K276" s="759"/>
      <c r="L276" s="759"/>
      <c r="M276" s="759"/>
      <c r="N276" s="759"/>
      <c r="O276" s="759"/>
      <c r="P276" s="759"/>
      <c r="Q276" s="759"/>
      <c r="R276" s="759"/>
      <c r="S276" s="759"/>
      <c r="T276" s="759"/>
      <c r="U276" s="759"/>
      <c r="V276" s="759"/>
      <c r="W276" s="759"/>
      <c r="X276" s="759"/>
      <c r="Y276" s="759"/>
      <c r="Z276" s="759"/>
      <c r="AA276" s="759"/>
      <c r="AB276" s="759"/>
      <c r="AC276" s="759"/>
      <c r="AD276" s="759"/>
      <c r="AE276" s="759"/>
    </row>
    <row r="277" spans="1:31" ht="12.75">
      <c r="A277" s="759"/>
      <c r="B277" s="759"/>
      <c r="C277" s="759"/>
      <c r="F277" s="759"/>
      <c r="G277" s="759"/>
      <c r="H277" s="759"/>
      <c r="I277" s="759"/>
      <c r="J277" s="759"/>
      <c r="K277" s="759"/>
      <c r="L277" s="759"/>
      <c r="M277" s="759"/>
      <c r="N277" s="759"/>
      <c r="O277" s="759"/>
      <c r="P277" s="759"/>
      <c r="Q277" s="759"/>
      <c r="R277" s="759"/>
      <c r="S277" s="759"/>
      <c r="T277" s="759"/>
      <c r="U277" s="759"/>
      <c r="V277" s="759"/>
      <c r="W277" s="759"/>
      <c r="X277" s="759"/>
      <c r="Y277" s="759"/>
      <c r="Z277" s="759"/>
      <c r="AA277" s="759"/>
      <c r="AB277" s="759"/>
      <c r="AC277" s="759"/>
      <c r="AD277" s="759"/>
      <c r="AE277" s="759"/>
    </row>
    <row r="278" spans="1:31" ht="12.75">
      <c r="A278" s="759"/>
      <c r="B278" s="759"/>
      <c r="C278" s="759"/>
      <c r="F278" s="759"/>
      <c r="G278" s="759"/>
      <c r="H278" s="759"/>
      <c r="I278" s="759"/>
      <c r="J278" s="759"/>
      <c r="K278" s="759"/>
      <c r="L278" s="759"/>
      <c r="M278" s="759"/>
      <c r="N278" s="759"/>
      <c r="O278" s="759"/>
      <c r="P278" s="759"/>
      <c r="Q278" s="759"/>
      <c r="R278" s="759"/>
      <c r="S278" s="759"/>
      <c r="T278" s="759"/>
      <c r="U278" s="759"/>
      <c r="V278" s="759"/>
      <c r="W278" s="759"/>
      <c r="X278" s="759"/>
      <c r="Y278" s="759"/>
      <c r="Z278" s="759"/>
      <c r="AA278" s="759"/>
      <c r="AB278" s="759"/>
      <c r="AC278" s="759"/>
      <c r="AD278" s="759"/>
      <c r="AE278" s="759"/>
    </row>
    <row r="279" spans="1:31" ht="12.75">
      <c r="A279" s="759"/>
      <c r="B279" s="759"/>
      <c r="C279" s="759"/>
      <c r="F279" s="759"/>
      <c r="G279" s="759"/>
      <c r="H279" s="759"/>
      <c r="I279" s="759"/>
      <c r="J279" s="759"/>
      <c r="K279" s="759"/>
      <c r="L279" s="759"/>
      <c r="M279" s="759"/>
      <c r="N279" s="759"/>
      <c r="O279" s="759"/>
      <c r="P279" s="759"/>
      <c r="Q279" s="759"/>
      <c r="R279" s="759"/>
      <c r="S279" s="759"/>
      <c r="T279" s="759"/>
      <c r="U279" s="759"/>
      <c r="V279" s="759"/>
      <c r="W279" s="759"/>
      <c r="X279" s="759"/>
      <c r="Y279" s="759"/>
      <c r="Z279" s="759"/>
      <c r="AA279" s="759"/>
      <c r="AB279" s="759"/>
      <c r="AC279" s="759"/>
      <c r="AD279" s="759"/>
      <c r="AE279" s="759"/>
    </row>
    <row r="280" spans="1:31" ht="12.75">
      <c r="A280" s="759"/>
      <c r="B280" s="759"/>
      <c r="C280" s="759"/>
      <c r="F280" s="759"/>
      <c r="G280" s="759"/>
      <c r="H280" s="759"/>
      <c r="I280" s="759"/>
      <c r="J280" s="759"/>
      <c r="K280" s="759"/>
      <c r="L280" s="759"/>
      <c r="M280" s="759"/>
      <c r="N280" s="759"/>
      <c r="O280" s="759"/>
      <c r="P280" s="759"/>
      <c r="Q280" s="759"/>
      <c r="R280" s="759"/>
      <c r="S280" s="759"/>
      <c r="T280" s="759"/>
      <c r="U280" s="759"/>
      <c r="V280" s="759"/>
      <c r="W280" s="759"/>
      <c r="X280" s="759"/>
      <c r="Y280" s="759"/>
      <c r="Z280" s="759"/>
      <c r="AA280" s="759"/>
      <c r="AB280" s="759"/>
      <c r="AC280" s="759"/>
      <c r="AD280" s="759"/>
      <c r="AE280" s="759"/>
    </row>
    <row r="281" spans="1:31" ht="12.75">
      <c r="A281" s="759"/>
      <c r="B281" s="759"/>
      <c r="C281" s="759"/>
      <c r="F281" s="759"/>
      <c r="G281" s="759"/>
      <c r="H281" s="759"/>
      <c r="I281" s="759"/>
      <c r="J281" s="759"/>
      <c r="K281" s="759"/>
      <c r="L281" s="759"/>
      <c r="M281" s="759"/>
      <c r="N281" s="759"/>
      <c r="O281" s="759"/>
      <c r="P281" s="759"/>
      <c r="Q281" s="759"/>
      <c r="R281" s="759"/>
      <c r="S281" s="759"/>
      <c r="T281" s="759"/>
      <c r="U281" s="759"/>
      <c r="V281" s="759"/>
      <c r="W281" s="759"/>
      <c r="X281" s="759"/>
      <c r="Y281" s="759"/>
      <c r="Z281" s="759"/>
      <c r="AA281" s="759"/>
      <c r="AB281" s="759"/>
      <c r="AC281" s="759"/>
      <c r="AD281" s="759"/>
      <c r="AE281" s="759"/>
    </row>
    <row r="282" spans="1:31" ht="12.75">
      <c r="A282" s="759"/>
      <c r="B282" s="759"/>
      <c r="C282" s="759"/>
      <c r="F282" s="759"/>
      <c r="G282" s="759"/>
      <c r="H282" s="759"/>
      <c r="I282" s="759"/>
      <c r="J282" s="759"/>
      <c r="K282" s="759"/>
      <c r="L282" s="759"/>
      <c r="M282" s="759"/>
      <c r="N282" s="759"/>
      <c r="O282" s="759"/>
      <c r="P282" s="759"/>
      <c r="Q282" s="759"/>
      <c r="R282" s="759"/>
      <c r="S282" s="759"/>
      <c r="T282" s="759"/>
      <c r="U282" s="759"/>
      <c r="V282" s="759"/>
      <c r="W282" s="759"/>
      <c r="X282" s="759"/>
      <c r="Y282" s="759"/>
      <c r="Z282" s="759"/>
      <c r="AA282" s="759"/>
      <c r="AB282" s="759"/>
      <c r="AC282" s="759"/>
      <c r="AD282" s="759"/>
      <c r="AE282" s="759"/>
    </row>
    <row r="283" spans="1:31" ht="12.75">
      <c r="A283" s="759"/>
      <c r="B283" s="759"/>
      <c r="C283" s="759"/>
      <c r="F283" s="759"/>
      <c r="G283" s="759"/>
      <c r="H283" s="759"/>
      <c r="I283" s="759"/>
      <c r="J283" s="759"/>
      <c r="K283" s="759"/>
      <c r="L283" s="759"/>
      <c r="M283" s="759"/>
      <c r="N283" s="759"/>
      <c r="O283" s="759"/>
      <c r="P283" s="759"/>
      <c r="Q283" s="759"/>
      <c r="R283" s="759"/>
      <c r="S283" s="759"/>
      <c r="T283" s="759"/>
      <c r="U283" s="759"/>
      <c r="V283" s="759"/>
      <c r="W283" s="759"/>
      <c r="X283" s="759"/>
      <c r="Y283" s="759"/>
      <c r="Z283" s="759"/>
      <c r="AA283" s="759"/>
      <c r="AB283" s="759"/>
      <c r="AC283" s="759"/>
      <c r="AD283" s="759"/>
      <c r="AE283" s="759"/>
    </row>
    <row r="284" spans="1:31" ht="12.75">
      <c r="A284" s="759"/>
      <c r="B284" s="759"/>
      <c r="C284" s="759"/>
      <c r="F284" s="759"/>
      <c r="G284" s="759"/>
      <c r="H284" s="759"/>
      <c r="I284" s="759"/>
      <c r="J284" s="759"/>
      <c r="K284" s="759"/>
      <c r="L284" s="759"/>
      <c r="M284" s="759"/>
      <c r="N284" s="759"/>
      <c r="O284" s="759"/>
      <c r="P284" s="759"/>
      <c r="Q284" s="759"/>
      <c r="R284" s="759"/>
      <c r="S284" s="759"/>
      <c r="T284" s="759"/>
      <c r="U284" s="759"/>
      <c r="V284" s="759"/>
      <c r="W284" s="759"/>
      <c r="X284" s="759"/>
      <c r="Y284" s="759"/>
      <c r="Z284" s="759"/>
      <c r="AA284" s="759"/>
      <c r="AB284" s="759"/>
      <c r="AC284" s="759"/>
      <c r="AD284" s="759"/>
      <c r="AE284" s="759"/>
    </row>
    <row r="285" spans="1:31" ht="12.75">
      <c r="A285" s="759"/>
      <c r="B285" s="759"/>
      <c r="C285" s="759"/>
      <c r="F285" s="759"/>
      <c r="G285" s="759"/>
      <c r="H285" s="759"/>
      <c r="I285" s="759"/>
      <c r="J285" s="759"/>
      <c r="K285" s="759"/>
      <c r="L285" s="759"/>
      <c r="M285" s="759"/>
      <c r="N285" s="759"/>
      <c r="O285" s="759"/>
      <c r="P285" s="759"/>
      <c r="Q285" s="759"/>
      <c r="R285" s="759"/>
      <c r="S285" s="759"/>
      <c r="T285" s="759"/>
      <c r="U285" s="759"/>
      <c r="V285" s="759"/>
      <c r="W285" s="759"/>
      <c r="X285" s="759"/>
      <c r="Y285" s="759"/>
      <c r="Z285" s="759"/>
      <c r="AA285" s="759"/>
      <c r="AB285" s="759"/>
      <c r="AC285" s="759"/>
      <c r="AD285" s="759"/>
      <c r="AE285" s="759"/>
    </row>
    <row r="286" spans="1:31" ht="12.75">
      <c r="A286" s="759"/>
      <c r="B286" s="759"/>
      <c r="C286" s="759"/>
      <c r="F286" s="759"/>
      <c r="G286" s="759"/>
      <c r="H286" s="759"/>
      <c r="I286" s="759"/>
      <c r="J286" s="759"/>
      <c r="K286" s="759"/>
      <c r="L286" s="759"/>
      <c r="M286" s="759"/>
      <c r="N286" s="759"/>
      <c r="O286" s="759"/>
      <c r="P286" s="759"/>
      <c r="Q286" s="759"/>
      <c r="R286" s="759"/>
      <c r="S286" s="759"/>
      <c r="T286" s="759"/>
      <c r="U286" s="759"/>
      <c r="V286" s="759"/>
      <c r="W286" s="759"/>
      <c r="X286" s="759"/>
      <c r="Y286" s="759"/>
      <c r="Z286" s="759"/>
      <c r="AA286" s="759"/>
      <c r="AB286" s="759"/>
      <c r="AC286" s="759"/>
      <c r="AD286" s="759"/>
      <c r="AE286" s="759"/>
    </row>
    <row r="287" spans="1:31" ht="12.75">
      <c r="A287" s="759"/>
      <c r="B287" s="759"/>
      <c r="C287" s="759"/>
      <c r="F287" s="759"/>
      <c r="G287" s="759"/>
      <c r="H287" s="759"/>
      <c r="I287" s="759"/>
      <c r="J287" s="759"/>
      <c r="K287" s="759"/>
      <c r="L287" s="759"/>
      <c r="M287" s="759"/>
      <c r="N287" s="759"/>
      <c r="O287" s="759"/>
      <c r="P287" s="759"/>
      <c r="Q287" s="759"/>
      <c r="R287" s="759"/>
      <c r="S287" s="759"/>
      <c r="T287" s="759"/>
      <c r="U287" s="759"/>
      <c r="V287" s="759"/>
      <c r="W287" s="759"/>
      <c r="X287" s="759"/>
      <c r="Y287" s="759"/>
      <c r="Z287" s="759"/>
      <c r="AA287" s="759"/>
      <c r="AB287" s="759"/>
      <c r="AC287" s="759"/>
      <c r="AD287" s="759"/>
      <c r="AE287" s="759"/>
    </row>
    <row r="288" spans="1:31" ht="12.75">
      <c r="A288" s="759"/>
      <c r="B288" s="759"/>
      <c r="C288" s="759"/>
      <c r="F288" s="759"/>
      <c r="G288" s="759"/>
      <c r="H288" s="759"/>
      <c r="I288" s="759"/>
      <c r="J288" s="759"/>
      <c r="K288" s="759"/>
      <c r="L288" s="759"/>
      <c r="M288" s="759"/>
      <c r="N288" s="759"/>
      <c r="O288" s="759"/>
      <c r="P288" s="759"/>
      <c r="Q288" s="759"/>
      <c r="R288" s="759"/>
      <c r="S288" s="759"/>
      <c r="T288" s="759"/>
      <c r="U288" s="759"/>
      <c r="V288" s="759"/>
      <c r="W288" s="759"/>
      <c r="X288" s="759"/>
      <c r="Y288" s="759"/>
      <c r="Z288" s="759"/>
      <c r="AA288" s="759"/>
      <c r="AB288" s="759"/>
      <c r="AC288" s="759"/>
      <c r="AD288" s="759"/>
      <c r="AE288" s="759"/>
    </row>
    <row r="289" spans="1:31" ht="12.75">
      <c r="A289" s="759"/>
      <c r="B289" s="759"/>
      <c r="C289" s="759"/>
      <c r="F289" s="759"/>
      <c r="G289" s="759"/>
      <c r="H289" s="759"/>
      <c r="I289" s="759"/>
      <c r="J289" s="759"/>
      <c r="K289" s="759"/>
      <c r="L289" s="759"/>
      <c r="M289" s="759"/>
      <c r="N289" s="759"/>
      <c r="O289" s="759"/>
      <c r="P289" s="759"/>
      <c r="Q289" s="759"/>
      <c r="R289" s="759"/>
      <c r="S289" s="759"/>
      <c r="T289" s="759"/>
      <c r="U289" s="759"/>
      <c r="V289" s="759"/>
      <c r="W289" s="759"/>
      <c r="X289" s="759"/>
      <c r="Y289" s="759"/>
      <c r="Z289" s="759"/>
      <c r="AA289" s="759"/>
      <c r="AB289" s="759"/>
      <c r="AC289" s="759"/>
      <c r="AD289" s="759"/>
      <c r="AE289" s="759"/>
    </row>
    <row r="290" spans="1:31" ht="12.75">
      <c r="A290" s="759"/>
      <c r="B290" s="759"/>
      <c r="C290" s="759"/>
      <c r="F290" s="759"/>
      <c r="G290" s="759"/>
      <c r="H290" s="759"/>
      <c r="I290" s="759"/>
      <c r="J290" s="759"/>
      <c r="K290" s="759"/>
      <c r="L290" s="759"/>
      <c r="M290" s="759"/>
      <c r="N290" s="759"/>
      <c r="O290" s="759"/>
      <c r="P290" s="759"/>
      <c r="Q290" s="759"/>
      <c r="R290" s="759"/>
      <c r="S290" s="759"/>
      <c r="T290" s="759"/>
      <c r="U290" s="759"/>
      <c r="V290" s="759"/>
      <c r="W290" s="759"/>
      <c r="X290" s="759"/>
      <c r="Y290" s="759"/>
      <c r="Z290" s="759"/>
      <c r="AA290" s="759"/>
      <c r="AB290" s="759"/>
      <c r="AC290" s="759"/>
      <c r="AD290" s="759"/>
      <c r="AE290" s="759"/>
    </row>
    <row r="291" spans="1:31" ht="12.75">
      <c r="A291" s="759"/>
      <c r="B291" s="759"/>
      <c r="C291" s="759"/>
      <c r="F291" s="759"/>
      <c r="G291" s="759"/>
      <c r="H291" s="759"/>
      <c r="I291" s="759"/>
      <c r="J291" s="759"/>
      <c r="K291" s="759"/>
      <c r="L291" s="759"/>
      <c r="M291" s="759"/>
      <c r="N291" s="759"/>
      <c r="O291" s="759"/>
      <c r="P291" s="759"/>
      <c r="Q291" s="759"/>
      <c r="R291" s="759"/>
      <c r="S291" s="759"/>
      <c r="T291" s="759"/>
      <c r="U291" s="759"/>
      <c r="V291" s="759"/>
      <c r="W291" s="759"/>
      <c r="X291" s="759"/>
      <c r="Y291" s="759"/>
      <c r="Z291" s="759"/>
      <c r="AA291" s="759"/>
      <c r="AB291" s="759"/>
      <c r="AC291" s="759"/>
      <c r="AD291" s="759"/>
      <c r="AE291" s="759"/>
    </row>
    <row r="292" spans="1:31" ht="12.75">
      <c r="A292" s="759"/>
      <c r="B292" s="759"/>
      <c r="C292" s="759"/>
      <c r="F292" s="759"/>
      <c r="G292" s="759"/>
      <c r="H292" s="759"/>
      <c r="I292" s="759"/>
      <c r="J292" s="759"/>
      <c r="K292" s="759"/>
      <c r="L292" s="759"/>
      <c r="M292" s="759"/>
      <c r="N292" s="759"/>
      <c r="O292" s="759"/>
      <c r="P292" s="759"/>
      <c r="Q292" s="759"/>
      <c r="R292" s="759"/>
      <c r="S292" s="759"/>
      <c r="T292" s="759"/>
      <c r="U292" s="759"/>
      <c r="V292" s="759"/>
      <c r="W292" s="759"/>
      <c r="X292" s="759"/>
      <c r="Y292" s="759"/>
      <c r="Z292" s="759"/>
      <c r="AA292" s="759"/>
      <c r="AB292" s="759"/>
      <c r="AC292" s="759"/>
      <c r="AD292" s="759"/>
      <c r="AE292" s="759"/>
    </row>
    <row r="293" spans="1:31" ht="12.75">
      <c r="A293" s="759"/>
      <c r="B293" s="759"/>
      <c r="C293" s="759"/>
      <c r="F293" s="759"/>
      <c r="G293" s="759"/>
      <c r="H293" s="759"/>
      <c r="I293" s="759"/>
      <c r="J293" s="759"/>
      <c r="K293" s="759"/>
      <c r="L293" s="759"/>
      <c r="M293" s="759"/>
      <c r="N293" s="759"/>
      <c r="O293" s="759"/>
      <c r="P293" s="759"/>
      <c r="Q293" s="759"/>
      <c r="R293" s="759"/>
      <c r="S293" s="759"/>
      <c r="T293" s="759"/>
      <c r="U293" s="759"/>
      <c r="V293" s="759"/>
      <c r="W293" s="759"/>
      <c r="X293" s="759"/>
      <c r="Y293" s="759"/>
      <c r="Z293" s="759"/>
      <c r="AA293" s="759"/>
      <c r="AB293" s="759"/>
      <c r="AC293" s="759"/>
      <c r="AD293" s="759"/>
      <c r="AE293" s="759"/>
    </row>
    <row r="294" spans="1:31" ht="12.75">
      <c r="A294" s="759"/>
      <c r="B294" s="759"/>
      <c r="C294" s="759"/>
      <c r="F294" s="759"/>
      <c r="G294" s="759"/>
      <c r="H294" s="759"/>
      <c r="I294" s="759"/>
      <c r="J294" s="759"/>
      <c r="K294" s="759"/>
      <c r="L294" s="759"/>
      <c r="M294" s="759"/>
      <c r="N294" s="759"/>
      <c r="O294" s="759"/>
      <c r="P294" s="759"/>
      <c r="Q294" s="759"/>
      <c r="R294" s="759"/>
      <c r="S294" s="759"/>
      <c r="T294" s="759"/>
      <c r="U294" s="759"/>
      <c r="V294" s="759"/>
      <c r="W294" s="759"/>
      <c r="X294" s="759"/>
      <c r="Y294" s="759"/>
      <c r="Z294" s="759"/>
      <c r="AA294" s="759"/>
      <c r="AB294" s="759"/>
      <c r="AC294" s="759"/>
      <c r="AD294" s="759"/>
      <c r="AE294" s="759"/>
    </row>
    <row r="295" spans="1:31" ht="12.75">
      <c r="A295" s="759"/>
      <c r="B295" s="759"/>
      <c r="C295" s="759"/>
      <c r="F295" s="759"/>
      <c r="G295" s="759"/>
      <c r="H295" s="759"/>
      <c r="I295" s="759"/>
      <c r="J295" s="759"/>
      <c r="K295" s="759"/>
      <c r="L295" s="759"/>
      <c r="M295" s="759"/>
      <c r="N295" s="759"/>
      <c r="O295" s="759"/>
      <c r="P295" s="759"/>
      <c r="Q295" s="759"/>
      <c r="R295" s="759"/>
      <c r="S295" s="759"/>
      <c r="T295" s="759"/>
      <c r="U295" s="759"/>
      <c r="V295" s="759"/>
      <c r="W295" s="759"/>
      <c r="X295" s="759"/>
      <c r="Y295" s="759"/>
      <c r="Z295" s="759"/>
      <c r="AA295" s="759"/>
      <c r="AB295" s="759"/>
      <c r="AC295" s="759"/>
      <c r="AD295" s="759"/>
      <c r="AE295" s="759"/>
    </row>
    <row r="296" spans="1:31" ht="12.75">
      <c r="A296" s="759"/>
      <c r="B296" s="759"/>
      <c r="C296" s="759"/>
      <c r="F296" s="759"/>
      <c r="G296" s="759"/>
      <c r="H296" s="759"/>
      <c r="I296" s="759"/>
      <c r="J296" s="759"/>
      <c r="K296" s="759"/>
      <c r="L296" s="759"/>
      <c r="M296" s="759"/>
      <c r="N296" s="759"/>
      <c r="O296" s="759"/>
      <c r="P296" s="759"/>
      <c r="Q296" s="759"/>
      <c r="R296" s="759"/>
      <c r="S296" s="759"/>
      <c r="T296" s="759"/>
      <c r="U296" s="759"/>
      <c r="V296" s="759"/>
      <c r="W296" s="759"/>
      <c r="X296" s="759"/>
      <c r="Y296" s="759"/>
      <c r="Z296" s="759"/>
      <c r="AA296" s="759"/>
      <c r="AB296" s="759"/>
      <c r="AC296" s="759"/>
      <c r="AD296" s="759"/>
      <c r="AE296" s="759"/>
    </row>
    <row r="297" spans="1:31" ht="12.75">
      <c r="A297" s="759"/>
      <c r="B297" s="759"/>
      <c r="C297" s="759"/>
      <c r="F297" s="759"/>
      <c r="G297" s="759"/>
      <c r="H297" s="759"/>
      <c r="I297" s="759"/>
      <c r="J297" s="759"/>
      <c r="K297" s="759"/>
      <c r="L297" s="759"/>
      <c r="M297" s="759"/>
      <c r="N297" s="759"/>
      <c r="O297" s="759"/>
      <c r="P297" s="759"/>
      <c r="Q297" s="759"/>
      <c r="R297" s="759"/>
      <c r="S297" s="759"/>
      <c r="T297" s="759"/>
      <c r="U297" s="759"/>
      <c r="V297" s="759"/>
      <c r="W297" s="759"/>
      <c r="X297" s="759"/>
      <c r="Y297" s="759"/>
      <c r="Z297" s="759"/>
      <c r="AA297" s="759"/>
      <c r="AB297" s="759"/>
      <c r="AC297" s="759"/>
      <c r="AD297" s="759"/>
      <c r="AE297" s="759"/>
    </row>
    <row r="298" spans="1:31" ht="12.75">
      <c r="A298" s="759"/>
      <c r="B298" s="759"/>
      <c r="C298" s="759"/>
      <c r="F298" s="759"/>
      <c r="G298" s="759"/>
      <c r="H298" s="759"/>
      <c r="I298" s="759"/>
      <c r="J298" s="759"/>
      <c r="K298" s="759"/>
      <c r="L298" s="759"/>
      <c r="M298" s="759"/>
      <c r="N298" s="759"/>
      <c r="O298" s="759"/>
      <c r="P298" s="759"/>
      <c r="Q298" s="759"/>
      <c r="R298" s="759"/>
      <c r="S298" s="759"/>
      <c r="T298" s="759"/>
      <c r="U298" s="759"/>
      <c r="V298" s="759"/>
      <c r="W298" s="759"/>
      <c r="X298" s="759"/>
      <c r="Y298" s="759"/>
      <c r="Z298" s="759"/>
      <c r="AA298" s="759"/>
      <c r="AB298" s="759"/>
      <c r="AC298" s="759"/>
      <c r="AD298" s="759"/>
      <c r="AE298" s="759"/>
    </row>
    <row r="299" spans="1:31" ht="12.75">
      <c r="A299" s="759"/>
      <c r="B299" s="759"/>
      <c r="C299" s="759"/>
      <c r="F299" s="759"/>
      <c r="G299" s="759"/>
      <c r="H299" s="759"/>
      <c r="I299" s="759"/>
      <c r="J299" s="759"/>
      <c r="K299" s="759"/>
      <c r="L299" s="759"/>
      <c r="M299" s="759"/>
      <c r="N299" s="759"/>
      <c r="O299" s="759"/>
      <c r="P299" s="759"/>
      <c r="Q299" s="759"/>
      <c r="R299" s="759"/>
      <c r="S299" s="759"/>
      <c r="T299" s="759"/>
      <c r="U299" s="759"/>
      <c r="V299" s="759"/>
      <c r="W299" s="759"/>
      <c r="X299" s="759"/>
      <c r="Y299" s="759"/>
      <c r="Z299" s="759"/>
      <c r="AA299" s="759"/>
      <c r="AB299" s="759"/>
      <c r="AC299" s="759"/>
      <c r="AD299" s="759"/>
      <c r="AE299" s="759"/>
    </row>
    <row r="300" spans="1:31" ht="12.75">
      <c r="A300" s="759"/>
      <c r="B300" s="759"/>
      <c r="C300" s="759"/>
      <c r="F300" s="759"/>
      <c r="G300" s="759"/>
      <c r="H300" s="759"/>
      <c r="I300" s="759"/>
      <c r="J300" s="759"/>
      <c r="K300" s="759"/>
      <c r="L300" s="759"/>
      <c r="M300" s="759"/>
      <c r="N300" s="759"/>
      <c r="O300" s="759"/>
      <c r="P300" s="759"/>
      <c r="Q300" s="759"/>
      <c r="R300" s="759"/>
      <c r="S300" s="759"/>
      <c r="T300" s="759"/>
      <c r="U300" s="759"/>
      <c r="V300" s="759"/>
      <c r="W300" s="759"/>
      <c r="X300" s="759"/>
      <c r="Y300" s="759"/>
      <c r="Z300" s="759"/>
      <c r="AA300" s="759"/>
      <c r="AB300" s="759"/>
      <c r="AC300" s="759"/>
      <c r="AD300" s="759"/>
      <c r="AE300" s="759"/>
    </row>
    <row r="301" spans="1:31" ht="12.75">
      <c r="A301" s="759"/>
      <c r="B301" s="759"/>
      <c r="C301" s="759"/>
      <c r="F301" s="759"/>
      <c r="G301" s="759"/>
      <c r="H301" s="759"/>
      <c r="I301" s="759"/>
      <c r="J301" s="759"/>
      <c r="K301" s="759"/>
      <c r="L301" s="759"/>
      <c r="M301" s="759"/>
      <c r="N301" s="759"/>
      <c r="O301" s="759"/>
      <c r="P301" s="759"/>
      <c r="Q301" s="759"/>
      <c r="R301" s="759"/>
      <c r="S301" s="759"/>
      <c r="T301" s="759"/>
      <c r="U301" s="759"/>
      <c r="V301" s="759"/>
      <c r="W301" s="759"/>
      <c r="X301" s="759"/>
      <c r="Y301" s="759"/>
      <c r="Z301" s="759"/>
      <c r="AA301" s="759"/>
      <c r="AB301" s="759"/>
      <c r="AC301" s="759"/>
      <c r="AD301" s="759"/>
      <c r="AE301" s="759"/>
    </row>
    <row r="302" spans="1:31" ht="12.75">
      <c r="A302" s="759"/>
      <c r="B302" s="759"/>
      <c r="C302" s="759"/>
      <c r="F302" s="759"/>
      <c r="G302" s="759"/>
      <c r="H302" s="759"/>
      <c r="I302" s="759"/>
      <c r="J302" s="759"/>
      <c r="K302" s="759"/>
      <c r="L302" s="759"/>
      <c r="M302" s="759"/>
      <c r="N302" s="759"/>
      <c r="O302" s="759"/>
      <c r="P302" s="759"/>
      <c r="Q302" s="759"/>
      <c r="R302" s="759"/>
      <c r="S302" s="759"/>
      <c r="T302" s="759"/>
      <c r="U302" s="759"/>
      <c r="V302" s="759"/>
      <c r="W302" s="759"/>
      <c r="X302" s="759"/>
      <c r="Y302" s="759"/>
      <c r="Z302" s="759"/>
      <c r="AA302" s="759"/>
      <c r="AB302" s="759"/>
      <c r="AC302" s="759"/>
      <c r="AD302" s="759"/>
      <c r="AE302" s="759"/>
    </row>
    <row r="303" spans="1:31" ht="12.75">
      <c r="A303" s="759"/>
      <c r="B303" s="759"/>
      <c r="C303" s="759"/>
      <c r="F303" s="759"/>
      <c r="G303" s="759"/>
      <c r="H303" s="759"/>
      <c r="I303" s="759"/>
      <c r="J303" s="759"/>
      <c r="K303" s="759"/>
      <c r="L303" s="759"/>
      <c r="M303" s="759"/>
      <c r="N303" s="759"/>
      <c r="O303" s="759"/>
      <c r="P303" s="759"/>
      <c r="Q303" s="759"/>
      <c r="R303" s="759"/>
      <c r="S303" s="759"/>
      <c r="T303" s="759"/>
      <c r="U303" s="759"/>
      <c r="V303" s="759"/>
      <c r="W303" s="759"/>
      <c r="X303" s="759"/>
      <c r="Y303" s="759"/>
      <c r="Z303" s="759"/>
      <c r="AA303" s="759"/>
      <c r="AB303" s="759"/>
      <c r="AC303" s="759"/>
      <c r="AD303" s="759"/>
      <c r="AE303" s="759"/>
    </row>
    <row r="304" spans="1:31" ht="12.75">
      <c r="A304" s="759"/>
      <c r="B304" s="759"/>
      <c r="C304" s="759"/>
      <c r="F304" s="759"/>
      <c r="G304" s="759"/>
      <c r="H304" s="759"/>
      <c r="I304" s="759"/>
      <c r="J304" s="759"/>
      <c r="K304" s="759"/>
      <c r="L304" s="759"/>
      <c r="M304" s="759"/>
      <c r="N304" s="759"/>
      <c r="O304" s="759"/>
      <c r="P304" s="759"/>
      <c r="Q304" s="759"/>
      <c r="R304" s="759"/>
      <c r="S304" s="759"/>
      <c r="T304" s="759"/>
      <c r="U304" s="759"/>
      <c r="V304" s="759"/>
      <c r="W304" s="759"/>
      <c r="X304" s="759"/>
      <c r="Y304" s="759"/>
      <c r="Z304" s="759"/>
      <c r="AA304" s="759"/>
      <c r="AB304" s="759"/>
      <c r="AC304" s="759"/>
      <c r="AD304" s="759"/>
      <c r="AE304" s="759"/>
    </row>
    <row r="305" spans="1:31" ht="12.75">
      <c r="A305" s="759"/>
      <c r="B305" s="759"/>
      <c r="C305" s="759"/>
      <c r="F305" s="759"/>
      <c r="G305" s="759"/>
      <c r="H305" s="759"/>
      <c r="I305" s="759"/>
      <c r="J305" s="759"/>
      <c r="K305" s="759"/>
      <c r="L305" s="759"/>
      <c r="M305" s="759"/>
      <c r="N305" s="759"/>
      <c r="O305" s="759"/>
      <c r="P305" s="759"/>
      <c r="Q305" s="759"/>
      <c r="R305" s="759"/>
      <c r="S305" s="759"/>
      <c r="T305" s="759"/>
      <c r="U305" s="759"/>
      <c r="V305" s="759"/>
      <c r="W305" s="759"/>
      <c r="X305" s="759"/>
      <c r="Y305" s="759"/>
      <c r="Z305" s="759"/>
      <c r="AA305" s="759"/>
      <c r="AB305" s="759"/>
      <c r="AC305" s="759"/>
      <c r="AD305" s="759"/>
      <c r="AE305" s="759"/>
    </row>
    <row r="306" spans="1:31" ht="12.75">
      <c r="A306" s="759"/>
      <c r="B306" s="759"/>
      <c r="C306" s="759"/>
      <c r="F306" s="759"/>
      <c r="G306" s="759"/>
      <c r="H306" s="759"/>
      <c r="I306" s="759"/>
      <c r="J306" s="759"/>
      <c r="K306" s="759"/>
      <c r="L306" s="759"/>
      <c r="M306" s="759"/>
      <c r="N306" s="759"/>
      <c r="O306" s="759"/>
      <c r="P306" s="759"/>
      <c r="Q306" s="759"/>
      <c r="R306" s="759"/>
      <c r="S306" s="759"/>
      <c r="T306" s="759"/>
      <c r="U306" s="759"/>
      <c r="V306" s="759"/>
      <c r="W306" s="759"/>
      <c r="X306" s="759"/>
      <c r="Y306" s="759"/>
      <c r="Z306" s="759"/>
      <c r="AA306" s="759"/>
      <c r="AB306" s="759"/>
      <c r="AC306" s="759"/>
      <c r="AD306" s="759"/>
      <c r="AE306" s="759"/>
    </row>
    <row r="307" spans="1:31" ht="12.75">
      <c r="A307" s="759"/>
      <c r="B307" s="759"/>
      <c r="C307" s="759"/>
      <c r="F307" s="759"/>
      <c r="G307" s="759"/>
      <c r="H307" s="759"/>
      <c r="I307" s="759"/>
      <c r="J307" s="759"/>
      <c r="K307" s="759"/>
      <c r="L307" s="759"/>
      <c r="M307" s="759"/>
      <c r="N307" s="759"/>
      <c r="O307" s="759"/>
      <c r="P307" s="759"/>
      <c r="Q307" s="759"/>
      <c r="R307" s="759"/>
      <c r="S307" s="759"/>
      <c r="T307" s="759"/>
      <c r="U307" s="759"/>
      <c r="V307" s="759"/>
      <c r="W307" s="759"/>
      <c r="X307" s="759"/>
      <c r="Y307" s="759"/>
      <c r="Z307" s="759"/>
      <c r="AA307" s="759"/>
      <c r="AB307" s="759"/>
      <c r="AC307" s="759"/>
      <c r="AD307" s="759"/>
      <c r="AE307" s="759"/>
    </row>
    <row r="308" spans="1:31" ht="12.75">
      <c r="A308" s="759"/>
      <c r="B308" s="759"/>
      <c r="C308" s="759"/>
      <c r="F308" s="759"/>
      <c r="G308" s="759"/>
      <c r="H308" s="759"/>
      <c r="I308" s="759"/>
      <c r="J308" s="759"/>
      <c r="K308" s="759"/>
      <c r="L308" s="759"/>
      <c r="M308" s="759"/>
      <c r="N308" s="759"/>
      <c r="O308" s="759"/>
      <c r="P308" s="759"/>
      <c r="Q308" s="759"/>
      <c r="R308" s="759"/>
      <c r="S308" s="759"/>
      <c r="T308" s="759"/>
      <c r="U308" s="759"/>
      <c r="V308" s="759"/>
      <c r="W308" s="759"/>
      <c r="X308" s="759"/>
      <c r="Y308" s="759"/>
      <c r="Z308" s="759"/>
      <c r="AA308" s="759"/>
      <c r="AB308" s="759"/>
      <c r="AC308" s="759"/>
      <c r="AD308" s="759"/>
      <c r="AE308" s="759"/>
    </row>
    <row r="309" spans="1:31" ht="12.75">
      <c r="A309" s="759"/>
      <c r="B309" s="759"/>
      <c r="C309" s="759"/>
      <c r="F309" s="759"/>
      <c r="G309" s="759"/>
      <c r="H309" s="759"/>
      <c r="I309" s="759"/>
      <c r="J309" s="759"/>
      <c r="K309" s="759"/>
      <c r="L309" s="759"/>
      <c r="M309" s="759"/>
      <c r="N309" s="759"/>
      <c r="O309" s="759"/>
      <c r="P309" s="759"/>
      <c r="Q309" s="759"/>
      <c r="R309" s="759"/>
      <c r="S309" s="759"/>
      <c r="T309" s="759"/>
      <c r="U309" s="759"/>
      <c r="V309" s="759"/>
      <c r="W309" s="759"/>
      <c r="X309" s="759"/>
      <c r="Y309" s="759"/>
      <c r="Z309" s="759"/>
      <c r="AA309" s="759"/>
      <c r="AB309" s="759"/>
      <c r="AC309" s="759"/>
      <c r="AD309" s="759"/>
      <c r="AE309" s="759"/>
    </row>
    <row r="310" spans="1:31" ht="12.75">
      <c r="A310" s="759"/>
      <c r="B310" s="759"/>
      <c r="C310" s="759"/>
      <c r="F310" s="759"/>
      <c r="G310" s="759"/>
      <c r="H310" s="759"/>
      <c r="I310" s="759"/>
      <c r="J310" s="759"/>
      <c r="K310" s="759"/>
      <c r="L310" s="759"/>
      <c r="M310" s="759"/>
      <c r="N310" s="759"/>
      <c r="O310" s="759"/>
      <c r="P310" s="759"/>
      <c r="Q310" s="759"/>
      <c r="R310" s="759"/>
      <c r="S310" s="759"/>
      <c r="T310" s="759"/>
      <c r="U310" s="759"/>
      <c r="V310" s="759"/>
      <c r="W310" s="759"/>
      <c r="X310" s="759"/>
      <c r="Y310" s="759"/>
      <c r="Z310" s="759"/>
      <c r="AA310" s="759"/>
      <c r="AB310" s="759"/>
      <c r="AC310" s="759"/>
      <c r="AD310" s="759"/>
      <c r="AE310" s="759"/>
    </row>
    <row r="311" spans="1:31" ht="12.75">
      <c r="A311" s="759"/>
      <c r="B311" s="759"/>
      <c r="C311" s="759"/>
      <c r="F311" s="759"/>
      <c r="G311" s="759"/>
      <c r="H311" s="759"/>
      <c r="I311" s="759"/>
      <c r="J311" s="759"/>
      <c r="K311" s="759"/>
      <c r="L311" s="759"/>
      <c r="M311" s="759"/>
      <c r="N311" s="759"/>
      <c r="O311" s="759"/>
      <c r="P311" s="759"/>
      <c r="Q311" s="759"/>
      <c r="R311" s="759"/>
      <c r="S311" s="759"/>
      <c r="T311" s="759"/>
      <c r="U311" s="759"/>
      <c r="V311" s="759"/>
      <c r="W311" s="759"/>
      <c r="X311" s="759"/>
      <c r="Y311" s="759"/>
      <c r="Z311" s="759"/>
      <c r="AA311" s="759"/>
      <c r="AB311" s="759"/>
      <c r="AC311" s="759"/>
      <c r="AD311" s="759"/>
      <c r="AE311" s="759"/>
    </row>
    <row r="312" spans="1:31" ht="12.75">
      <c r="A312" s="759"/>
      <c r="B312" s="759"/>
      <c r="C312" s="759"/>
      <c r="F312" s="759"/>
      <c r="G312" s="759"/>
      <c r="H312" s="759"/>
      <c r="I312" s="759"/>
      <c r="J312" s="759"/>
      <c r="K312" s="759"/>
      <c r="L312" s="759"/>
      <c r="M312" s="759"/>
      <c r="N312" s="759"/>
      <c r="O312" s="759"/>
      <c r="P312" s="759"/>
      <c r="Q312" s="759"/>
      <c r="R312" s="759"/>
      <c r="S312" s="759"/>
      <c r="T312" s="759"/>
      <c r="U312" s="759"/>
      <c r="V312" s="759"/>
      <c r="W312" s="759"/>
      <c r="X312" s="759"/>
      <c r="Y312" s="759"/>
      <c r="Z312" s="759"/>
      <c r="AA312" s="759"/>
      <c r="AB312" s="759"/>
      <c r="AC312" s="759"/>
      <c r="AD312" s="759"/>
      <c r="AE312" s="759"/>
    </row>
    <row r="313" spans="1:31" ht="12.75">
      <c r="A313" s="759"/>
      <c r="B313" s="759"/>
      <c r="C313" s="759"/>
      <c r="F313" s="759"/>
      <c r="G313" s="759"/>
      <c r="H313" s="759"/>
      <c r="I313" s="759"/>
      <c r="J313" s="759"/>
      <c r="K313" s="759"/>
      <c r="L313" s="759"/>
      <c r="M313" s="759"/>
      <c r="N313" s="759"/>
      <c r="O313" s="759"/>
      <c r="P313" s="759"/>
      <c r="Q313" s="759"/>
      <c r="R313" s="759"/>
      <c r="S313" s="759"/>
      <c r="T313" s="759"/>
      <c r="U313" s="759"/>
      <c r="V313" s="759"/>
      <c r="W313" s="759"/>
      <c r="X313" s="759"/>
      <c r="Y313" s="759"/>
      <c r="Z313" s="759"/>
      <c r="AA313" s="759"/>
      <c r="AB313" s="759"/>
      <c r="AC313" s="759"/>
      <c r="AD313" s="759"/>
      <c r="AE313" s="759"/>
    </row>
    <row r="314" spans="1:31" ht="12.75">
      <c r="A314" s="759"/>
      <c r="B314" s="759"/>
      <c r="C314" s="759"/>
      <c r="F314" s="759"/>
      <c r="G314" s="759"/>
      <c r="H314" s="759"/>
      <c r="I314" s="759"/>
      <c r="J314" s="759"/>
      <c r="K314" s="759"/>
      <c r="L314" s="759"/>
      <c r="M314" s="759"/>
      <c r="N314" s="759"/>
      <c r="O314" s="759"/>
      <c r="P314" s="759"/>
      <c r="Q314" s="759"/>
      <c r="R314" s="759"/>
      <c r="S314" s="759"/>
      <c r="T314" s="759"/>
      <c r="U314" s="759"/>
      <c r="V314" s="759"/>
      <c r="W314" s="759"/>
      <c r="X314" s="759"/>
      <c r="Y314" s="759"/>
      <c r="Z314" s="759"/>
      <c r="AA314" s="759"/>
      <c r="AB314" s="759"/>
      <c r="AC314" s="759"/>
      <c r="AD314" s="759"/>
      <c r="AE314" s="759"/>
    </row>
    <row r="315" spans="1:31" ht="12.75">
      <c r="A315" s="759"/>
      <c r="B315" s="759"/>
      <c r="C315" s="759"/>
      <c r="F315" s="759"/>
      <c r="G315" s="759"/>
      <c r="H315" s="759"/>
      <c r="I315" s="759"/>
      <c r="J315" s="759"/>
      <c r="K315" s="759"/>
      <c r="L315" s="759"/>
      <c r="M315" s="759"/>
      <c r="N315" s="759"/>
      <c r="O315" s="759"/>
      <c r="P315" s="759"/>
      <c r="Q315" s="759"/>
      <c r="R315" s="759"/>
      <c r="S315" s="759"/>
      <c r="T315" s="759"/>
      <c r="U315" s="759"/>
      <c r="V315" s="759"/>
      <c r="W315" s="759"/>
      <c r="X315" s="759"/>
      <c r="Y315" s="759"/>
      <c r="Z315" s="759"/>
      <c r="AA315" s="759"/>
      <c r="AB315" s="759"/>
      <c r="AC315" s="759"/>
      <c r="AD315" s="759"/>
      <c r="AE315" s="759"/>
    </row>
    <row r="316" spans="1:31" ht="12.75">
      <c r="A316" s="759"/>
      <c r="B316" s="759"/>
      <c r="C316" s="759"/>
      <c r="F316" s="759"/>
      <c r="G316" s="759"/>
      <c r="H316" s="759"/>
      <c r="I316" s="759"/>
      <c r="J316" s="759"/>
      <c r="K316" s="759"/>
      <c r="L316" s="759"/>
      <c r="M316" s="759"/>
      <c r="N316" s="759"/>
      <c r="O316" s="759"/>
      <c r="P316" s="759"/>
      <c r="Q316" s="759"/>
      <c r="R316" s="759"/>
      <c r="S316" s="759"/>
      <c r="T316" s="759"/>
      <c r="U316" s="759"/>
      <c r="V316" s="759"/>
      <c r="W316" s="759"/>
      <c r="X316" s="759"/>
      <c r="Y316" s="759"/>
      <c r="Z316" s="759"/>
      <c r="AA316" s="759"/>
      <c r="AB316" s="759"/>
      <c r="AC316" s="759"/>
      <c r="AD316" s="759"/>
      <c r="AE316" s="759"/>
    </row>
    <row r="317" spans="1:31" ht="12.75">
      <c r="A317" s="759"/>
      <c r="B317" s="759"/>
      <c r="C317" s="759"/>
      <c r="F317" s="759"/>
      <c r="G317" s="759"/>
      <c r="H317" s="759"/>
      <c r="I317" s="759"/>
      <c r="J317" s="759"/>
      <c r="K317" s="759"/>
      <c r="L317" s="759"/>
      <c r="M317" s="759"/>
      <c r="N317" s="759"/>
      <c r="O317" s="759"/>
      <c r="P317" s="759"/>
      <c r="Q317" s="759"/>
      <c r="R317" s="759"/>
      <c r="S317" s="759"/>
      <c r="T317" s="759"/>
      <c r="U317" s="759"/>
      <c r="V317" s="759"/>
      <c r="W317" s="759"/>
      <c r="X317" s="759"/>
      <c r="Y317" s="759"/>
      <c r="Z317" s="759"/>
      <c r="AA317" s="759"/>
      <c r="AB317" s="759"/>
      <c r="AC317" s="759"/>
      <c r="AD317" s="759"/>
      <c r="AE317" s="759"/>
    </row>
    <row r="318" spans="1:31" ht="12.75">
      <c r="A318" s="759"/>
      <c r="B318" s="759"/>
      <c r="C318" s="759"/>
      <c r="F318" s="759"/>
      <c r="G318" s="759"/>
      <c r="H318" s="759"/>
      <c r="I318" s="759"/>
      <c r="J318" s="759"/>
      <c r="K318" s="759"/>
      <c r="L318" s="759"/>
      <c r="M318" s="759"/>
      <c r="N318" s="759"/>
      <c r="O318" s="759"/>
      <c r="P318" s="759"/>
      <c r="Q318" s="759"/>
      <c r="R318" s="759"/>
      <c r="S318" s="759"/>
      <c r="T318" s="759"/>
      <c r="U318" s="759"/>
      <c r="V318" s="759"/>
      <c r="W318" s="759"/>
      <c r="X318" s="759"/>
      <c r="Y318" s="759"/>
      <c r="Z318" s="759"/>
      <c r="AA318" s="759"/>
      <c r="AB318" s="759"/>
      <c r="AC318" s="759"/>
      <c r="AD318" s="759"/>
      <c r="AE318" s="759"/>
    </row>
    <row r="319" spans="1:31" ht="12.75">
      <c r="A319" s="759"/>
      <c r="B319" s="759"/>
      <c r="C319" s="759"/>
      <c r="F319" s="759"/>
      <c r="G319" s="759"/>
      <c r="H319" s="759"/>
      <c r="I319" s="759"/>
      <c r="J319" s="759"/>
      <c r="K319" s="759"/>
      <c r="L319" s="759"/>
      <c r="M319" s="759"/>
      <c r="N319" s="759"/>
      <c r="O319" s="759"/>
      <c r="P319" s="759"/>
      <c r="Q319" s="759"/>
      <c r="R319" s="759"/>
      <c r="S319" s="759"/>
      <c r="T319" s="759"/>
      <c r="U319" s="759"/>
      <c r="V319" s="759"/>
      <c r="W319" s="759"/>
      <c r="X319" s="759"/>
      <c r="Y319" s="759"/>
      <c r="Z319" s="759"/>
      <c r="AA319" s="759"/>
      <c r="AB319" s="759"/>
      <c r="AC319" s="759"/>
      <c r="AD319" s="759"/>
      <c r="AE319" s="759"/>
    </row>
    <row r="320" spans="1:31" ht="12.75">
      <c r="A320" s="759"/>
      <c r="B320" s="759"/>
      <c r="C320" s="759"/>
      <c r="F320" s="759"/>
      <c r="G320" s="759"/>
      <c r="H320" s="759"/>
      <c r="I320" s="759"/>
      <c r="J320" s="759"/>
      <c r="K320" s="759"/>
      <c r="L320" s="759"/>
      <c r="M320" s="759"/>
      <c r="N320" s="759"/>
      <c r="O320" s="759"/>
      <c r="P320" s="759"/>
      <c r="Q320" s="759"/>
      <c r="R320" s="759"/>
      <c r="S320" s="759"/>
      <c r="T320" s="759"/>
      <c r="U320" s="759"/>
      <c r="V320" s="759"/>
      <c r="W320" s="759"/>
      <c r="X320" s="759"/>
      <c r="Y320" s="759"/>
      <c r="Z320" s="759"/>
      <c r="AA320" s="759"/>
      <c r="AB320" s="759"/>
      <c r="AC320" s="759"/>
      <c r="AD320" s="759"/>
      <c r="AE320" s="759"/>
    </row>
    <row r="321" spans="1:31" ht="12.75">
      <c r="A321" s="759"/>
      <c r="B321" s="759"/>
      <c r="C321" s="759"/>
      <c r="F321" s="759"/>
      <c r="G321" s="759"/>
      <c r="H321" s="759"/>
      <c r="I321" s="759"/>
      <c r="J321" s="759"/>
      <c r="K321" s="759"/>
      <c r="L321" s="759"/>
      <c r="M321" s="759"/>
      <c r="N321" s="759"/>
      <c r="O321" s="759"/>
      <c r="P321" s="759"/>
      <c r="Q321" s="759"/>
      <c r="R321" s="759"/>
      <c r="S321" s="759"/>
      <c r="T321" s="759"/>
      <c r="U321" s="759"/>
      <c r="V321" s="759"/>
      <c r="W321" s="759"/>
      <c r="X321" s="759"/>
      <c r="Y321" s="759"/>
      <c r="Z321" s="759"/>
      <c r="AA321" s="759"/>
      <c r="AB321" s="759"/>
      <c r="AC321" s="759"/>
      <c r="AD321" s="759"/>
      <c r="AE321" s="759"/>
    </row>
    <row r="322" spans="1:31" ht="12.75">
      <c r="A322" s="759"/>
      <c r="B322" s="759"/>
      <c r="C322" s="759"/>
      <c r="F322" s="759"/>
      <c r="G322" s="759"/>
      <c r="H322" s="759"/>
      <c r="I322" s="759"/>
      <c r="J322" s="759"/>
      <c r="K322" s="759"/>
      <c r="L322" s="759"/>
      <c r="M322" s="759"/>
      <c r="N322" s="759"/>
      <c r="O322" s="759"/>
      <c r="P322" s="759"/>
      <c r="Q322" s="759"/>
      <c r="R322" s="759"/>
      <c r="S322" s="759"/>
      <c r="T322" s="759"/>
      <c r="U322" s="759"/>
      <c r="V322" s="759"/>
      <c r="W322" s="759"/>
      <c r="X322" s="759"/>
      <c r="Y322" s="759"/>
      <c r="Z322" s="759"/>
      <c r="AA322" s="759"/>
      <c r="AB322" s="759"/>
      <c r="AC322" s="759"/>
      <c r="AD322" s="759"/>
      <c r="AE322" s="759"/>
    </row>
    <row r="323" spans="1:31" ht="12.75">
      <c r="A323" s="759"/>
      <c r="B323" s="759"/>
      <c r="C323" s="759"/>
      <c r="F323" s="759"/>
      <c r="G323" s="759"/>
      <c r="H323" s="759"/>
      <c r="I323" s="759"/>
      <c r="J323" s="759"/>
      <c r="K323" s="759"/>
      <c r="L323" s="759"/>
      <c r="M323" s="759"/>
      <c r="N323" s="759"/>
      <c r="O323" s="759"/>
      <c r="P323" s="759"/>
      <c r="Q323" s="759"/>
      <c r="R323" s="759"/>
      <c r="S323" s="759"/>
      <c r="T323" s="759"/>
      <c r="U323" s="759"/>
      <c r="V323" s="759"/>
      <c r="W323" s="759"/>
      <c r="X323" s="759"/>
      <c r="Y323" s="759"/>
      <c r="Z323" s="759"/>
      <c r="AA323" s="759"/>
      <c r="AB323" s="759"/>
      <c r="AC323" s="759"/>
      <c r="AD323" s="759"/>
      <c r="AE323" s="759"/>
    </row>
    <row r="324" spans="1:31" ht="12.75">
      <c r="A324" s="759"/>
      <c r="B324" s="759"/>
      <c r="C324" s="759"/>
      <c r="F324" s="759"/>
      <c r="G324" s="759"/>
      <c r="H324" s="759"/>
      <c r="I324" s="759"/>
      <c r="J324" s="759"/>
      <c r="K324" s="759"/>
      <c r="L324" s="759"/>
      <c r="M324" s="759"/>
      <c r="N324" s="759"/>
      <c r="O324" s="759"/>
      <c r="P324" s="759"/>
      <c r="Q324" s="759"/>
      <c r="R324" s="759"/>
      <c r="S324" s="759"/>
      <c r="T324" s="759"/>
      <c r="U324" s="759"/>
      <c r="V324" s="759"/>
      <c r="W324" s="759"/>
      <c r="X324" s="759"/>
      <c r="Y324" s="759"/>
      <c r="Z324" s="759"/>
      <c r="AA324" s="759"/>
      <c r="AB324" s="759"/>
      <c r="AC324" s="759"/>
      <c r="AD324" s="759"/>
      <c r="AE324" s="759"/>
    </row>
    <row r="325" spans="1:31" ht="12.75">
      <c r="A325" s="759"/>
      <c r="B325" s="759"/>
      <c r="C325" s="759"/>
      <c r="F325" s="759"/>
      <c r="G325" s="759"/>
      <c r="H325" s="759"/>
      <c r="I325" s="759"/>
      <c r="J325" s="759"/>
      <c r="K325" s="759"/>
      <c r="L325" s="759"/>
      <c r="M325" s="759"/>
      <c r="N325" s="759"/>
      <c r="O325" s="759"/>
      <c r="P325" s="759"/>
      <c r="Q325" s="759"/>
      <c r="R325" s="759"/>
      <c r="S325" s="759"/>
      <c r="T325" s="759"/>
      <c r="U325" s="759"/>
      <c r="V325" s="759"/>
      <c r="W325" s="759"/>
      <c r="X325" s="759"/>
      <c r="Y325" s="759"/>
      <c r="Z325" s="759"/>
      <c r="AA325" s="759"/>
      <c r="AB325" s="759"/>
      <c r="AC325" s="759"/>
      <c r="AD325" s="759"/>
      <c r="AE325" s="759"/>
    </row>
    <row r="326" spans="1:31" ht="12.75">
      <c r="A326" s="759"/>
      <c r="B326" s="759"/>
      <c r="C326" s="759"/>
      <c r="F326" s="759"/>
      <c r="G326" s="759"/>
      <c r="H326" s="759"/>
      <c r="I326" s="759"/>
      <c r="J326" s="759"/>
      <c r="K326" s="759"/>
      <c r="L326" s="759"/>
      <c r="M326" s="759"/>
      <c r="N326" s="759"/>
      <c r="O326" s="759"/>
      <c r="P326" s="759"/>
      <c r="Q326" s="759"/>
      <c r="R326" s="759"/>
      <c r="S326" s="759"/>
      <c r="T326" s="759"/>
      <c r="U326" s="759"/>
      <c r="V326" s="759"/>
      <c r="W326" s="759"/>
      <c r="X326" s="759"/>
      <c r="Y326" s="759"/>
      <c r="Z326" s="759"/>
      <c r="AA326" s="759"/>
      <c r="AB326" s="759"/>
      <c r="AC326" s="759"/>
      <c r="AD326" s="759"/>
      <c r="AE326" s="759"/>
    </row>
    <row r="327" spans="1:31" ht="12.75">
      <c r="A327" s="759"/>
      <c r="B327" s="759"/>
      <c r="C327" s="759"/>
      <c r="F327" s="759"/>
      <c r="G327" s="759"/>
      <c r="H327" s="759"/>
      <c r="I327" s="759"/>
      <c r="J327" s="759"/>
      <c r="K327" s="759"/>
      <c r="L327" s="759"/>
      <c r="M327" s="759"/>
      <c r="N327" s="759"/>
      <c r="O327" s="759"/>
      <c r="P327" s="759"/>
      <c r="Q327" s="759"/>
      <c r="R327" s="759"/>
      <c r="S327" s="759"/>
      <c r="T327" s="759"/>
      <c r="U327" s="759"/>
      <c r="V327" s="759"/>
      <c r="W327" s="759"/>
      <c r="X327" s="759"/>
      <c r="Y327" s="759"/>
      <c r="Z327" s="759"/>
      <c r="AA327" s="759"/>
      <c r="AB327" s="759"/>
      <c r="AC327" s="759"/>
      <c r="AD327" s="759"/>
      <c r="AE327" s="759"/>
    </row>
    <row r="328" spans="1:31" ht="12.75">
      <c r="A328" s="759"/>
      <c r="B328" s="759"/>
      <c r="C328" s="759"/>
      <c r="F328" s="759"/>
      <c r="G328" s="759"/>
      <c r="H328" s="759"/>
      <c r="I328" s="759"/>
      <c r="J328" s="759"/>
      <c r="K328" s="759"/>
      <c r="L328" s="759"/>
      <c r="M328" s="759"/>
      <c r="N328" s="759"/>
      <c r="O328" s="759"/>
      <c r="P328" s="759"/>
      <c r="Q328" s="759"/>
      <c r="R328" s="759"/>
      <c r="S328" s="759"/>
      <c r="T328" s="759"/>
      <c r="U328" s="759"/>
      <c r="V328" s="759"/>
      <c r="W328" s="759"/>
      <c r="X328" s="759"/>
      <c r="Y328" s="759"/>
      <c r="Z328" s="759"/>
      <c r="AA328" s="759"/>
      <c r="AB328" s="759"/>
      <c r="AC328" s="759"/>
      <c r="AD328" s="759"/>
      <c r="AE328" s="759"/>
    </row>
    <row r="329" spans="1:31" ht="12.75">
      <c r="A329" s="759"/>
      <c r="B329" s="759"/>
      <c r="C329" s="759"/>
      <c r="F329" s="759"/>
      <c r="G329" s="759"/>
      <c r="H329" s="759"/>
      <c r="I329" s="759"/>
      <c r="J329" s="759"/>
      <c r="K329" s="759"/>
      <c r="L329" s="759"/>
      <c r="M329" s="759"/>
      <c r="N329" s="759"/>
      <c r="O329" s="759"/>
      <c r="P329" s="759"/>
      <c r="Q329" s="759"/>
      <c r="R329" s="759"/>
      <c r="S329" s="759"/>
      <c r="T329" s="759"/>
      <c r="U329" s="759"/>
      <c r="V329" s="759"/>
      <c r="W329" s="759"/>
      <c r="X329" s="759"/>
      <c r="Y329" s="759"/>
      <c r="Z329" s="759"/>
      <c r="AA329" s="759"/>
      <c r="AB329" s="759"/>
      <c r="AC329" s="759"/>
      <c r="AD329" s="759"/>
      <c r="AE329" s="759"/>
    </row>
    <row r="330" spans="1:31" ht="12.75">
      <c r="A330" s="759"/>
      <c r="B330" s="759"/>
      <c r="C330" s="759"/>
      <c r="F330" s="759"/>
      <c r="G330" s="759"/>
      <c r="H330" s="759"/>
      <c r="I330" s="759"/>
      <c r="J330" s="759"/>
      <c r="K330" s="759"/>
      <c r="L330" s="759"/>
      <c r="M330" s="759"/>
      <c r="N330" s="759"/>
      <c r="O330" s="759"/>
      <c r="P330" s="759"/>
      <c r="Q330" s="759"/>
      <c r="R330" s="759"/>
      <c r="S330" s="759"/>
      <c r="T330" s="759"/>
      <c r="U330" s="759"/>
      <c r="V330" s="759"/>
      <c r="W330" s="759"/>
      <c r="X330" s="759"/>
      <c r="Y330" s="759"/>
      <c r="Z330" s="759"/>
      <c r="AA330" s="759"/>
      <c r="AB330" s="759"/>
      <c r="AC330" s="759"/>
      <c r="AD330" s="759"/>
      <c r="AE330" s="759"/>
    </row>
    <row r="331" spans="1:31" ht="12.75">
      <c r="A331" s="759"/>
      <c r="B331" s="759"/>
      <c r="C331" s="759"/>
      <c r="F331" s="759"/>
      <c r="G331" s="759"/>
      <c r="H331" s="759"/>
      <c r="I331" s="759"/>
      <c r="J331" s="759"/>
      <c r="K331" s="759"/>
      <c r="L331" s="759"/>
      <c r="M331" s="759"/>
      <c r="N331" s="759"/>
      <c r="O331" s="759"/>
      <c r="P331" s="759"/>
      <c r="Q331" s="759"/>
      <c r="R331" s="759"/>
      <c r="S331" s="759"/>
      <c r="T331" s="759"/>
      <c r="U331" s="759"/>
      <c r="V331" s="759"/>
      <c r="W331" s="759"/>
      <c r="X331" s="759"/>
      <c r="Y331" s="759"/>
      <c r="Z331" s="759"/>
      <c r="AA331" s="759"/>
      <c r="AB331" s="759"/>
      <c r="AC331" s="759"/>
      <c r="AD331" s="759"/>
      <c r="AE331" s="759"/>
    </row>
    <row r="332" spans="1:31" ht="12.75">
      <c r="A332" s="759"/>
      <c r="B332" s="759"/>
      <c r="C332" s="759"/>
      <c r="F332" s="759"/>
      <c r="G332" s="759"/>
      <c r="H332" s="759"/>
      <c r="I332" s="759"/>
      <c r="J332" s="759"/>
      <c r="K332" s="759"/>
      <c r="L332" s="759"/>
      <c r="M332" s="759"/>
      <c r="N332" s="759"/>
      <c r="O332" s="759"/>
      <c r="P332" s="759"/>
      <c r="Q332" s="759"/>
      <c r="R332" s="759"/>
      <c r="S332" s="759"/>
      <c r="T332" s="759"/>
      <c r="U332" s="759"/>
      <c r="V332" s="759"/>
      <c r="W332" s="759"/>
      <c r="X332" s="759"/>
      <c r="Y332" s="759"/>
      <c r="Z332" s="759"/>
      <c r="AA332" s="759"/>
      <c r="AB332" s="759"/>
      <c r="AC332" s="759"/>
      <c r="AD332" s="759"/>
      <c r="AE332" s="759"/>
    </row>
    <row r="333" spans="1:31" ht="12.75">
      <c r="A333" s="759"/>
      <c r="B333" s="759"/>
      <c r="C333" s="759"/>
      <c r="F333" s="759"/>
      <c r="G333" s="759"/>
      <c r="H333" s="759"/>
      <c r="I333" s="759"/>
      <c r="J333" s="759"/>
      <c r="K333" s="759"/>
      <c r="L333" s="759"/>
      <c r="M333" s="759"/>
      <c r="N333" s="759"/>
      <c r="O333" s="759"/>
      <c r="P333" s="759"/>
      <c r="Q333" s="759"/>
      <c r="R333" s="759"/>
      <c r="S333" s="759"/>
      <c r="T333" s="759"/>
      <c r="U333" s="759"/>
      <c r="V333" s="759"/>
      <c r="W333" s="759"/>
      <c r="X333" s="759"/>
      <c r="Y333" s="759"/>
      <c r="Z333" s="759"/>
      <c r="AA333" s="759"/>
      <c r="AB333" s="759"/>
      <c r="AC333" s="759"/>
      <c r="AD333" s="759"/>
      <c r="AE333" s="759"/>
    </row>
    <row r="334" spans="1:31" ht="12.75">
      <c r="A334" s="759"/>
      <c r="B334" s="759"/>
      <c r="C334" s="759"/>
      <c r="F334" s="759"/>
      <c r="G334" s="759"/>
      <c r="H334" s="759"/>
      <c r="I334" s="759"/>
      <c r="J334" s="759"/>
      <c r="K334" s="759"/>
      <c r="L334" s="759"/>
      <c r="M334" s="759"/>
      <c r="N334" s="759"/>
      <c r="O334" s="759"/>
      <c r="P334" s="759"/>
      <c r="Q334" s="759"/>
      <c r="R334" s="759"/>
      <c r="S334" s="759"/>
      <c r="T334" s="759"/>
      <c r="U334" s="759"/>
      <c r="V334" s="759"/>
      <c r="W334" s="759"/>
      <c r="X334" s="759"/>
      <c r="Y334" s="759"/>
      <c r="Z334" s="759"/>
      <c r="AA334" s="759"/>
      <c r="AB334" s="759"/>
      <c r="AC334" s="759"/>
      <c r="AD334" s="759"/>
      <c r="AE334" s="759"/>
    </row>
    <row r="335" spans="1:31" ht="12.75">
      <c r="A335" s="759"/>
      <c r="B335" s="759"/>
      <c r="C335" s="759"/>
      <c r="F335" s="759"/>
      <c r="G335" s="759"/>
      <c r="H335" s="759"/>
      <c r="I335" s="759"/>
      <c r="J335" s="759"/>
      <c r="K335" s="759"/>
      <c r="L335" s="759"/>
      <c r="M335" s="759"/>
      <c r="N335" s="759"/>
      <c r="O335" s="759"/>
      <c r="P335" s="759"/>
      <c r="Q335" s="759"/>
      <c r="R335" s="759"/>
      <c r="S335" s="759"/>
      <c r="T335" s="759"/>
      <c r="U335" s="759"/>
      <c r="V335" s="759"/>
      <c r="W335" s="759"/>
      <c r="X335" s="759"/>
      <c r="Y335" s="759"/>
      <c r="Z335" s="759"/>
      <c r="AA335" s="759"/>
      <c r="AB335" s="759"/>
      <c r="AC335" s="759"/>
      <c r="AD335" s="759"/>
      <c r="AE335" s="759"/>
    </row>
    <row r="336" spans="1:31" ht="12.75">
      <c r="A336" s="759"/>
      <c r="B336" s="759"/>
      <c r="C336" s="759"/>
      <c r="F336" s="759"/>
      <c r="G336" s="759"/>
      <c r="H336" s="759"/>
      <c r="I336" s="759"/>
      <c r="J336" s="759"/>
      <c r="K336" s="759"/>
      <c r="L336" s="759"/>
      <c r="M336" s="759"/>
      <c r="N336" s="759"/>
      <c r="O336" s="759"/>
      <c r="P336" s="759"/>
      <c r="Q336" s="759"/>
      <c r="R336" s="759"/>
      <c r="S336" s="759"/>
      <c r="T336" s="759"/>
      <c r="U336" s="759"/>
      <c r="V336" s="759"/>
      <c r="W336" s="759"/>
      <c r="X336" s="759"/>
      <c r="Y336" s="759"/>
      <c r="Z336" s="759"/>
      <c r="AA336" s="759"/>
      <c r="AB336" s="759"/>
      <c r="AC336" s="759"/>
      <c r="AD336" s="759"/>
      <c r="AE336" s="759"/>
    </row>
    <row r="337" spans="1:31" ht="12.75">
      <c r="A337" s="759"/>
      <c r="B337" s="759"/>
      <c r="C337" s="759"/>
      <c r="F337" s="759"/>
      <c r="G337" s="759"/>
      <c r="H337" s="759"/>
      <c r="I337" s="759"/>
      <c r="J337" s="759"/>
      <c r="K337" s="759"/>
      <c r="L337" s="759"/>
      <c r="M337" s="759"/>
      <c r="N337" s="759"/>
      <c r="O337" s="759"/>
      <c r="P337" s="759"/>
      <c r="Q337" s="759"/>
      <c r="R337" s="759"/>
      <c r="S337" s="759"/>
      <c r="T337" s="759"/>
      <c r="U337" s="759"/>
      <c r="V337" s="759"/>
      <c r="W337" s="759"/>
      <c r="X337" s="759"/>
      <c r="Y337" s="759"/>
      <c r="Z337" s="759"/>
      <c r="AA337" s="759"/>
      <c r="AB337" s="759"/>
      <c r="AC337" s="759"/>
      <c r="AD337" s="759"/>
      <c r="AE337" s="759"/>
    </row>
    <row r="338" spans="1:31" ht="12.75">
      <c r="A338" s="759"/>
      <c r="B338" s="759"/>
      <c r="C338" s="759"/>
      <c r="F338" s="759"/>
      <c r="G338" s="759"/>
      <c r="H338" s="759"/>
      <c r="I338" s="759"/>
      <c r="J338" s="759"/>
      <c r="K338" s="759"/>
      <c r="L338" s="759"/>
      <c r="M338" s="759"/>
      <c r="N338" s="759"/>
      <c r="O338" s="759"/>
      <c r="P338" s="759"/>
      <c r="Q338" s="759"/>
      <c r="R338" s="759"/>
      <c r="S338" s="759"/>
      <c r="T338" s="759"/>
      <c r="U338" s="759"/>
      <c r="V338" s="759"/>
      <c r="W338" s="759"/>
      <c r="X338" s="759"/>
      <c r="Y338" s="759"/>
      <c r="Z338" s="759"/>
      <c r="AA338" s="759"/>
      <c r="AB338" s="759"/>
      <c r="AC338" s="759"/>
      <c r="AD338" s="759"/>
      <c r="AE338" s="759"/>
    </row>
    <row r="339" spans="1:31" ht="12.75">
      <c r="A339" s="759"/>
      <c r="B339" s="759"/>
      <c r="C339" s="759"/>
      <c r="F339" s="759"/>
      <c r="G339" s="759"/>
      <c r="H339" s="759"/>
      <c r="I339" s="759"/>
      <c r="J339" s="759"/>
      <c r="K339" s="759"/>
      <c r="L339" s="759"/>
      <c r="M339" s="759"/>
      <c r="N339" s="759"/>
      <c r="O339" s="759"/>
      <c r="P339" s="759"/>
      <c r="Q339" s="759"/>
      <c r="R339" s="759"/>
      <c r="S339" s="759"/>
      <c r="T339" s="759"/>
      <c r="U339" s="759"/>
      <c r="V339" s="759"/>
      <c r="W339" s="759"/>
      <c r="X339" s="759"/>
      <c r="Y339" s="759"/>
      <c r="Z339" s="759"/>
      <c r="AA339" s="759"/>
      <c r="AB339" s="759"/>
      <c r="AC339" s="759"/>
      <c r="AD339" s="759"/>
      <c r="AE339" s="759"/>
    </row>
    <row r="340" spans="1:31" ht="12.75">
      <c r="A340" s="759"/>
      <c r="B340" s="759"/>
      <c r="C340" s="759"/>
      <c r="F340" s="759"/>
      <c r="G340" s="759"/>
      <c r="H340" s="759"/>
      <c r="I340" s="759"/>
      <c r="J340" s="759"/>
      <c r="K340" s="759"/>
      <c r="L340" s="759"/>
      <c r="M340" s="759"/>
      <c r="N340" s="759"/>
      <c r="O340" s="759"/>
      <c r="P340" s="759"/>
      <c r="Q340" s="759"/>
      <c r="R340" s="759"/>
      <c r="S340" s="759"/>
      <c r="T340" s="759"/>
      <c r="U340" s="759"/>
      <c r="V340" s="759"/>
      <c r="W340" s="759"/>
      <c r="X340" s="759"/>
      <c r="Y340" s="759"/>
      <c r="Z340" s="759"/>
      <c r="AA340" s="759"/>
      <c r="AB340" s="759"/>
      <c r="AC340" s="759"/>
      <c r="AD340" s="759"/>
      <c r="AE340" s="759"/>
    </row>
    <row r="341" spans="1:31" ht="12.75">
      <c r="A341" s="759"/>
      <c r="B341" s="759"/>
      <c r="C341" s="759"/>
      <c r="F341" s="759"/>
      <c r="G341" s="759"/>
      <c r="H341" s="759"/>
      <c r="I341" s="759"/>
      <c r="J341" s="759"/>
      <c r="K341" s="759"/>
      <c r="L341" s="759"/>
      <c r="M341" s="759"/>
      <c r="N341" s="759"/>
      <c r="O341" s="759"/>
      <c r="P341" s="759"/>
      <c r="Q341" s="759"/>
      <c r="R341" s="759"/>
      <c r="S341" s="759"/>
      <c r="T341" s="759"/>
      <c r="U341" s="759"/>
      <c r="V341" s="759"/>
      <c r="W341" s="759"/>
      <c r="X341" s="759"/>
      <c r="Y341" s="759"/>
      <c r="Z341" s="759"/>
      <c r="AA341" s="759"/>
      <c r="AB341" s="759"/>
      <c r="AC341" s="759"/>
      <c r="AD341" s="759"/>
      <c r="AE341" s="759"/>
    </row>
    <row r="342" spans="1:31" ht="12.75">
      <c r="A342" s="759"/>
      <c r="B342" s="759"/>
      <c r="C342" s="759"/>
      <c r="F342" s="759"/>
      <c r="G342" s="759"/>
      <c r="H342" s="759"/>
      <c r="I342" s="759"/>
      <c r="J342" s="759"/>
      <c r="K342" s="759"/>
      <c r="L342" s="759"/>
      <c r="M342" s="759"/>
      <c r="N342" s="759"/>
      <c r="O342" s="759"/>
      <c r="P342" s="759"/>
      <c r="Q342" s="759"/>
      <c r="R342" s="759"/>
      <c r="S342" s="759"/>
      <c r="T342" s="759"/>
      <c r="U342" s="759"/>
      <c r="V342" s="759"/>
      <c r="W342" s="759"/>
      <c r="X342" s="759"/>
      <c r="Y342" s="759"/>
      <c r="Z342" s="759"/>
      <c r="AA342" s="759"/>
      <c r="AB342" s="759"/>
      <c r="AC342" s="759"/>
      <c r="AD342" s="759"/>
      <c r="AE342" s="759"/>
    </row>
    <row r="343" spans="1:31" ht="12.75">
      <c r="A343" s="759"/>
      <c r="B343" s="759"/>
      <c r="C343" s="759"/>
      <c r="F343" s="759"/>
      <c r="G343" s="759"/>
      <c r="H343" s="759"/>
      <c r="I343" s="759"/>
      <c r="J343" s="759"/>
      <c r="K343" s="759"/>
      <c r="L343" s="759"/>
      <c r="M343" s="759"/>
      <c r="N343" s="759"/>
      <c r="O343" s="759"/>
      <c r="P343" s="759"/>
      <c r="Q343" s="759"/>
      <c r="R343" s="759"/>
      <c r="S343" s="759"/>
      <c r="T343" s="759"/>
      <c r="U343" s="759"/>
      <c r="V343" s="759"/>
      <c r="W343" s="759"/>
      <c r="X343" s="759"/>
      <c r="Y343" s="759"/>
      <c r="Z343" s="759"/>
      <c r="AA343" s="759"/>
      <c r="AB343" s="759"/>
      <c r="AC343" s="759"/>
      <c r="AD343" s="759"/>
      <c r="AE343" s="759"/>
    </row>
    <row r="344" spans="1:31" ht="12.75">
      <c r="A344" s="759"/>
      <c r="B344" s="759"/>
      <c r="C344" s="759"/>
      <c r="F344" s="759"/>
      <c r="G344" s="759"/>
      <c r="H344" s="759"/>
      <c r="I344" s="759"/>
      <c r="J344" s="759"/>
      <c r="K344" s="759"/>
      <c r="L344" s="759"/>
      <c r="M344" s="759"/>
      <c r="N344" s="759"/>
      <c r="O344" s="759"/>
      <c r="P344" s="759"/>
      <c r="Q344" s="759"/>
      <c r="R344" s="759"/>
      <c r="S344" s="759"/>
      <c r="T344" s="759"/>
      <c r="U344" s="759"/>
      <c r="V344" s="759"/>
      <c r="W344" s="759"/>
      <c r="X344" s="759"/>
      <c r="Y344" s="759"/>
      <c r="Z344" s="759"/>
      <c r="AA344" s="759"/>
      <c r="AB344" s="759"/>
      <c r="AC344" s="759"/>
      <c r="AD344" s="759"/>
      <c r="AE344" s="759"/>
    </row>
    <row r="345" spans="1:31" ht="12.75">
      <c r="A345" s="759"/>
      <c r="B345" s="759"/>
      <c r="C345" s="759"/>
      <c r="F345" s="759"/>
      <c r="G345" s="759"/>
      <c r="H345" s="759"/>
      <c r="I345" s="759"/>
      <c r="J345" s="759"/>
      <c r="K345" s="759"/>
      <c r="L345" s="759"/>
      <c r="M345" s="759"/>
      <c r="N345" s="759"/>
      <c r="O345" s="759"/>
      <c r="P345" s="759"/>
      <c r="Q345" s="759"/>
      <c r="R345" s="759"/>
      <c r="S345" s="759"/>
      <c r="T345" s="759"/>
      <c r="U345" s="759"/>
      <c r="V345" s="759"/>
      <c r="W345" s="759"/>
      <c r="X345" s="759"/>
      <c r="Y345" s="759"/>
      <c r="Z345" s="759"/>
      <c r="AA345" s="759"/>
      <c r="AB345" s="759"/>
      <c r="AC345" s="759"/>
      <c r="AD345" s="759"/>
      <c r="AE345" s="759"/>
    </row>
    <row r="346" spans="1:31" ht="12.75">
      <c r="A346" s="759"/>
      <c r="B346" s="759"/>
      <c r="C346" s="759"/>
      <c r="F346" s="759"/>
      <c r="G346" s="759"/>
      <c r="H346" s="759"/>
      <c r="I346" s="759"/>
      <c r="J346" s="759"/>
      <c r="K346" s="759"/>
      <c r="L346" s="759"/>
      <c r="M346" s="759"/>
      <c r="N346" s="759"/>
      <c r="O346" s="759"/>
      <c r="P346" s="759"/>
      <c r="Q346" s="759"/>
      <c r="R346" s="759"/>
      <c r="S346" s="759"/>
      <c r="T346" s="759"/>
      <c r="U346" s="759"/>
      <c r="V346" s="759"/>
      <c r="W346" s="759"/>
      <c r="X346" s="759"/>
      <c r="Y346" s="759"/>
      <c r="Z346" s="759"/>
      <c r="AA346" s="759"/>
      <c r="AB346" s="759"/>
      <c r="AC346" s="759"/>
      <c r="AD346" s="759"/>
      <c r="AE346" s="759"/>
    </row>
    <row r="347" spans="1:31" ht="12.75">
      <c r="A347" s="759"/>
      <c r="B347" s="759"/>
      <c r="C347" s="759"/>
      <c r="F347" s="759"/>
      <c r="G347" s="759"/>
      <c r="H347" s="759"/>
      <c r="I347" s="759"/>
      <c r="J347" s="759"/>
      <c r="K347" s="759"/>
      <c r="L347" s="759"/>
      <c r="M347" s="759"/>
      <c r="N347" s="759"/>
      <c r="O347" s="759"/>
      <c r="P347" s="759"/>
      <c r="Q347" s="759"/>
      <c r="R347" s="759"/>
      <c r="S347" s="759"/>
      <c r="T347" s="759"/>
      <c r="U347" s="759"/>
      <c r="V347" s="759"/>
      <c r="W347" s="759"/>
      <c r="X347" s="759"/>
      <c r="Y347" s="759"/>
      <c r="Z347" s="759"/>
      <c r="AA347" s="759"/>
      <c r="AB347" s="759"/>
      <c r="AC347" s="759"/>
      <c r="AD347" s="759"/>
      <c r="AE347" s="759"/>
    </row>
    <row r="348" spans="1:31" ht="12.75">
      <c r="A348" s="759"/>
      <c r="B348" s="759"/>
      <c r="C348" s="759"/>
      <c r="F348" s="759"/>
      <c r="G348" s="759"/>
      <c r="H348" s="759"/>
      <c r="I348" s="759"/>
      <c r="J348" s="759"/>
      <c r="K348" s="759"/>
      <c r="L348" s="759"/>
      <c r="M348" s="759"/>
      <c r="N348" s="759"/>
      <c r="O348" s="759"/>
      <c r="P348" s="759"/>
      <c r="Q348" s="759"/>
      <c r="R348" s="759"/>
      <c r="S348" s="759"/>
      <c r="T348" s="759"/>
      <c r="U348" s="759"/>
      <c r="V348" s="759"/>
      <c r="W348" s="759"/>
      <c r="X348" s="759"/>
      <c r="Y348" s="759"/>
      <c r="Z348" s="759"/>
      <c r="AA348" s="759"/>
      <c r="AB348" s="759"/>
      <c r="AC348" s="759"/>
      <c r="AD348" s="759"/>
      <c r="AE348" s="759"/>
    </row>
    <row r="349" spans="1:31" ht="12.75">
      <c r="A349" s="759"/>
      <c r="B349" s="759"/>
      <c r="C349" s="759"/>
      <c r="F349" s="759"/>
      <c r="G349" s="759"/>
      <c r="H349" s="759"/>
      <c r="I349" s="759"/>
      <c r="J349" s="759"/>
      <c r="K349" s="759"/>
      <c r="L349" s="759"/>
      <c r="M349" s="759"/>
      <c r="N349" s="759"/>
      <c r="O349" s="759"/>
      <c r="P349" s="759"/>
      <c r="Q349" s="759"/>
      <c r="R349" s="759"/>
      <c r="S349" s="759"/>
      <c r="T349" s="759"/>
      <c r="U349" s="759"/>
      <c r="V349" s="759"/>
      <c r="W349" s="759"/>
      <c r="X349" s="759"/>
      <c r="Y349" s="759"/>
      <c r="Z349" s="759"/>
      <c r="AA349" s="759"/>
      <c r="AB349" s="759"/>
      <c r="AC349" s="759"/>
      <c r="AD349" s="759"/>
      <c r="AE349" s="759"/>
    </row>
    <row r="350" spans="1:31" ht="12.75">
      <c r="A350" s="759"/>
      <c r="B350" s="759"/>
      <c r="C350" s="759"/>
      <c r="F350" s="759"/>
      <c r="G350" s="759"/>
      <c r="H350" s="759"/>
      <c r="I350" s="759"/>
      <c r="J350" s="759"/>
      <c r="K350" s="759"/>
      <c r="L350" s="759"/>
      <c r="M350" s="759"/>
      <c r="N350" s="759"/>
      <c r="O350" s="759"/>
      <c r="P350" s="759"/>
      <c r="Q350" s="759"/>
      <c r="R350" s="759"/>
      <c r="S350" s="759"/>
      <c r="T350" s="759"/>
      <c r="U350" s="759"/>
      <c r="V350" s="759"/>
      <c r="W350" s="759"/>
      <c r="X350" s="759"/>
      <c r="Y350" s="759"/>
      <c r="Z350" s="759"/>
      <c r="AA350" s="759"/>
      <c r="AB350" s="759"/>
      <c r="AC350" s="759"/>
      <c r="AD350" s="759"/>
      <c r="AE350" s="759"/>
    </row>
    <row r="351" spans="1:31" ht="12.75">
      <c r="A351" s="759"/>
      <c r="B351" s="759"/>
      <c r="C351" s="759"/>
      <c r="F351" s="759"/>
      <c r="G351" s="759"/>
      <c r="H351" s="759"/>
      <c r="I351" s="759"/>
      <c r="J351" s="759"/>
      <c r="K351" s="759"/>
      <c r="L351" s="759"/>
      <c r="M351" s="759"/>
      <c r="N351" s="759"/>
      <c r="O351" s="759"/>
      <c r="P351" s="759"/>
      <c r="Q351" s="759"/>
      <c r="R351" s="759"/>
      <c r="S351" s="759"/>
      <c r="T351" s="759"/>
      <c r="U351" s="759"/>
      <c r="V351" s="759"/>
      <c r="W351" s="759"/>
      <c r="X351" s="759"/>
      <c r="Y351" s="759"/>
      <c r="Z351" s="759"/>
      <c r="AA351" s="759"/>
      <c r="AB351" s="759"/>
      <c r="AC351" s="759"/>
      <c r="AD351" s="759"/>
      <c r="AE351" s="759"/>
    </row>
    <row r="352" spans="1:31" ht="12.75">
      <c r="A352" s="759"/>
      <c r="B352" s="759"/>
      <c r="C352" s="759"/>
      <c r="F352" s="759"/>
      <c r="G352" s="759"/>
      <c r="H352" s="759"/>
      <c r="I352" s="759"/>
      <c r="J352" s="759"/>
      <c r="K352" s="759"/>
      <c r="L352" s="759"/>
      <c r="M352" s="759"/>
      <c r="N352" s="759"/>
      <c r="O352" s="759"/>
      <c r="P352" s="759"/>
      <c r="Q352" s="759"/>
      <c r="R352" s="759"/>
      <c r="S352" s="759"/>
      <c r="T352" s="759"/>
      <c r="U352" s="759"/>
      <c r="V352" s="759"/>
      <c r="W352" s="759"/>
      <c r="X352" s="759"/>
      <c r="Y352" s="759"/>
      <c r="Z352" s="759"/>
      <c r="AA352" s="759"/>
      <c r="AB352" s="759"/>
      <c r="AC352" s="759"/>
      <c r="AD352" s="759"/>
      <c r="AE352" s="759"/>
    </row>
    <row r="353" spans="1:31" ht="12.75">
      <c r="A353" s="759"/>
      <c r="B353" s="759"/>
      <c r="C353" s="759"/>
      <c r="F353" s="759"/>
      <c r="G353" s="759"/>
      <c r="H353" s="759"/>
      <c r="I353" s="759"/>
      <c r="J353" s="759"/>
      <c r="K353" s="759"/>
      <c r="L353" s="759"/>
      <c r="M353" s="759"/>
      <c r="N353" s="759"/>
      <c r="O353" s="759"/>
      <c r="P353" s="759"/>
      <c r="Q353" s="759"/>
      <c r="R353" s="759"/>
      <c r="S353" s="759"/>
      <c r="T353" s="759"/>
      <c r="U353" s="759"/>
      <c r="V353" s="759"/>
      <c r="W353" s="759"/>
      <c r="X353" s="759"/>
      <c r="Y353" s="759"/>
      <c r="Z353" s="759"/>
      <c r="AA353" s="759"/>
      <c r="AB353" s="759"/>
      <c r="AC353" s="759"/>
      <c r="AD353" s="759"/>
      <c r="AE353" s="759"/>
    </row>
    <row r="354" spans="1:31" ht="12.75">
      <c r="A354" s="759"/>
      <c r="B354" s="759"/>
      <c r="C354" s="759"/>
      <c r="F354" s="759"/>
      <c r="G354" s="759"/>
      <c r="H354" s="759"/>
      <c r="I354" s="759"/>
      <c r="J354" s="759"/>
      <c r="K354" s="759"/>
      <c r="L354" s="759"/>
      <c r="M354" s="759"/>
      <c r="N354" s="759"/>
      <c r="O354" s="759"/>
      <c r="P354" s="759"/>
      <c r="Q354" s="759"/>
      <c r="R354" s="759"/>
      <c r="S354" s="759"/>
      <c r="T354" s="759"/>
      <c r="U354" s="759"/>
      <c r="V354" s="759"/>
      <c r="W354" s="759"/>
      <c r="X354" s="759"/>
      <c r="Y354" s="759"/>
      <c r="Z354" s="759"/>
      <c r="AA354" s="759"/>
      <c r="AB354" s="759"/>
      <c r="AC354" s="759"/>
      <c r="AD354" s="759"/>
      <c r="AE354" s="759"/>
    </row>
    <row r="355" spans="3:7" ht="12.75">
      <c r="C355" s="762"/>
      <c r="F355" s="759"/>
      <c r="G355" s="762"/>
    </row>
    <row r="356" spans="3:7" ht="12.75">
      <c r="C356" s="762"/>
      <c r="F356" s="759"/>
      <c r="G356" s="762"/>
    </row>
    <row r="357" spans="3:7" ht="12.75">
      <c r="C357" s="762"/>
      <c r="F357" s="759"/>
      <c r="G357" s="762"/>
    </row>
    <row r="358" spans="3:7" ht="12.75">
      <c r="C358" s="762"/>
      <c r="F358" s="759"/>
      <c r="G358" s="762"/>
    </row>
    <row r="359" spans="3:7" ht="12.75">
      <c r="C359" s="762"/>
      <c r="F359" s="759"/>
      <c r="G359" s="762"/>
    </row>
    <row r="360" ht="12.75">
      <c r="C360" s="762"/>
    </row>
    <row r="361" ht="12.75">
      <c r="C361" s="762"/>
    </row>
    <row r="362" ht="12.75">
      <c r="C362" s="762"/>
    </row>
  </sheetData>
  <sheetProtection sheet="1"/>
  <mergeCells count="26">
    <mergeCell ref="I11:I12"/>
    <mergeCell ref="P11:P12"/>
    <mergeCell ref="AL11:AL12"/>
    <mergeCell ref="AH11:AH12"/>
    <mergeCell ref="C5:C8"/>
    <mergeCell ref="E11:E12"/>
    <mergeCell ref="D11:D12"/>
    <mergeCell ref="AF11:AF12"/>
    <mergeCell ref="AE11:AE12"/>
    <mergeCell ref="Q11:Q12"/>
    <mergeCell ref="AN11:AN12"/>
    <mergeCell ref="AJ11:AJ12"/>
    <mergeCell ref="AK11:AK12"/>
    <mergeCell ref="M11:M12"/>
    <mergeCell ref="AM11:AM12"/>
    <mergeCell ref="AG11:AG12"/>
    <mergeCell ref="G1:H1"/>
    <mergeCell ref="N11:N12"/>
    <mergeCell ref="O11:O12"/>
    <mergeCell ref="J11:J12"/>
    <mergeCell ref="K11:K12"/>
    <mergeCell ref="A11:A12"/>
    <mergeCell ref="B11:B12"/>
    <mergeCell ref="C11:C12"/>
    <mergeCell ref="G11:G12"/>
    <mergeCell ref="H11:H12"/>
  </mergeCells>
  <printOptions/>
  <pageMargins left="1.5748031496062993" right="0.7874015748031497" top="0.984251968503937" bottom="0.984251968503937" header="0.5118110236220472" footer="0.5118110236220472"/>
  <pageSetup horizontalDpi="300" verticalDpi="300" orientation="portrait" paperSize="9" r:id="rId3"/>
  <headerFooter alignWithMargins="0">
    <oddFooter xml:space="preserve">&amp;L&amp;D&amp;C            </oddFooter>
  </headerFooter>
  <colBreaks count="6" manualBreakCount="6">
    <brk id="6" max="38" man="1"/>
    <brk id="12" max="38" man="1"/>
    <brk id="18" max="38" man="1"/>
    <brk id="24" max="38" man="1"/>
    <brk id="30" max="38" man="1"/>
    <brk id="35" max="38" man="1"/>
  </colBreaks>
  <legacyDrawing r:id="rId2"/>
</worksheet>
</file>

<file path=xl/worksheets/sheet7.xml><?xml version="1.0" encoding="utf-8"?>
<worksheet xmlns="http://schemas.openxmlformats.org/spreadsheetml/2006/main" xmlns:r="http://schemas.openxmlformats.org/officeDocument/2006/relationships">
  <sheetPr codeName="Tabelle4221">
    <pageSetUpPr fitToPage="1"/>
  </sheetPr>
  <dimension ref="A1:AN584"/>
  <sheetViews>
    <sheetView showGridLines="0" zoomScale="65" zoomScaleNormal="65" zoomScalePageLayoutView="0" workbookViewId="0" topLeftCell="A1">
      <selection activeCell="B12" sqref="B12"/>
    </sheetView>
  </sheetViews>
  <sheetFormatPr defaultColWidth="11.421875" defaultRowHeight="12.75"/>
  <cols>
    <col min="1" max="1" width="4.7109375" style="74" customWidth="1"/>
    <col min="2" max="2" width="35.421875" style="74" customWidth="1"/>
    <col min="3" max="3" width="6.7109375" style="338" customWidth="1"/>
    <col min="4" max="4" width="8.57421875" style="74" customWidth="1"/>
    <col min="5" max="5" width="9.7109375" style="74" customWidth="1"/>
    <col min="6" max="6" width="11.00390625" style="74" customWidth="1"/>
    <col min="7" max="7" width="8.421875" style="74" customWidth="1"/>
    <col min="8" max="8" width="10.8515625" style="74" customWidth="1"/>
    <col min="9" max="9" width="15.140625" style="74" customWidth="1"/>
    <col min="10" max="10" width="13.8515625" style="74" customWidth="1"/>
    <col min="11" max="11" width="14.140625" style="74" customWidth="1"/>
    <col min="12" max="12" width="12.421875" style="74" customWidth="1"/>
    <col min="13" max="13" width="15.140625" style="74" customWidth="1"/>
    <col min="14" max="16" width="12.00390625" style="74" hidden="1" customWidth="1"/>
    <col min="17" max="17" width="21.7109375" style="343" customWidth="1"/>
    <col min="18" max="18" width="15.8515625" style="360" customWidth="1"/>
    <col min="19" max="40" width="11.421875" style="343" customWidth="1"/>
    <col min="41" max="16384" width="11.421875" style="74" customWidth="1"/>
  </cols>
  <sheetData>
    <row r="1" spans="1:40" ht="15.75">
      <c r="A1" s="692" t="str">
        <f>CONCATENATE("Personalkosten 1. Jahr des Unternehmens:  ",Startseite!C14)</f>
        <v>Personalkosten 1. Jahr des Unternehmens:  </v>
      </c>
      <c r="G1" s="339"/>
      <c r="I1" s="339" t="str">
        <f>IF(Startseite!D16=0,"","       Planungszeitraum:")</f>
        <v>       Planungszeitraum:</v>
      </c>
      <c r="K1" s="540">
        <f>IF(Startseite!D16=0,"",Startseite!D16)</f>
        <v>42736</v>
      </c>
      <c r="L1" s="341" t="s">
        <v>226</v>
      </c>
      <c r="M1" s="540">
        <f>IF(K1="","",K1+350)</f>
        <v>43086</v>
      </c>
      <c r="Q1" s="683"/>
      <c r="R1" s="685"/>
      <c r="S1" s="683"/>
      <c r="T1" s="683"/>
      <c r="U1" s="683"/>
      <c r="V1" s="683"/>
      <c r="W1" s="683"/>
      <c r="X1" s="683"/>
      <c r="Y1" s="74"/>
      <c r="Z1" s="74"/>
      <c r="AA1" s="74"/>
      <c r="AB1" s="74"/>
      <c r="AC1" s="74"/>
      <c r="AD1" s="74"/>
      <c r="AE1" s="74"/>
      <c r="AF1" s="74"/>
      <c r="AG1" s="74"/>
      <c r="AH1" s="74"/>
      <c r="AI1" s="74"/>
      <c r="AJ1" s="74"/>
      <c r="AK1" s="74"/>
      <c r="AL1" s="74"/>
      <c r="AM1" s="74"/>
      <c r="AN1" s="74"/>
    </row>
    <row r="2" spans="1:40" ht="25.5">
      <c r="A2" s="73"/>
      <c r="F2" s="339"/>
      <c r="G2" s="339"/>
      <c r="H2" s="339"/>
      <c r="I2" s="74" t="str">
        <f>TEXT(K1," - ")</f>
        <v> - </v>
      </c>
      <c r="J2" s="340"/>
      <c r="K2" s="341"/>
      <c r="L2" s="342"/>
      <c r="Q2" s="683"/>
      <c r="R2" s="685"/>
      <c r="S2" s="683"/>
      <c r="T2" s="683"/>
      <c r="U2" s="683"/>
      <c r="V2" s="683"/>
      <c r="W2" s="683"/>
      <c r="X2" s="683"/>
      <c r="Y2" s="683"/>
      <c r="Z2" s="683"/>
      <c r="AA2" s="836"/>
      <c r="AB2" s="836"/>
      <c r="AC2" s="836"/>
      <c r="AD2" s="836"/>
      <c r="AE2" s="836"/>
      <c r="AF2" s="836"/>
      <c r="AG2" s="836"/>
      <c r="AH2" s="836"/>
      <c r="AI2" s="836"/>
      <c r="AJ2" s="836"/>
      <c r="AK2" s="836"/>
      <c r="AL2" s="836"/>
      <c r="AM2" s="836"/>
      <c r="AN2" s="836"/>
    </row>
    <row r="3" spans="6:40" ht="19.5" customHeight="1">
      <c r="F3" s="387"/>
      <c r="G3" s="75" t="s">
        <v>34</v>
      </c>
      <c r="J3" s="390">
        <f>1+0.073+0.01275+0.0935+0.015+0.032+0.0038+0.0009</f>
        <v>1.2309499999999998</v>
      </c>
      <c r="K3" s="76"/>
      <c r="Q3" s="683"/>
      <c r="R3" s="685"/>
      <c r="S3" s="683"/>
      <c r="T3" s="683"/>
      <c r="U3" s="683"/>
      <c r="V3" s="683"/>
      <c r="W3" s="683"/>
      <c r="X3" s="683"/>
      <c r="Y3" s="683"/>
      <c r="Z3" s="683"/>
      <c r="AA3" s="836"/>
      <c r="AB3" s="836"/>
      <c r="AC3" s="836"/>
      <c r="AD3" s="836"/>
      <c r="AE3" s="836"/>
      <c r="AF3" s="836"/>
      <c r="AG3" s="836"/>
      <c r="AH3" s="836"/>
      <c r="AI3" s="836"/>
      <c r="AJ3" s="836"/>
      <c r="AK3" s="836"/>
      <c r="AL3" s="836"/>
      <c r="AM3" s="836"/>
      <c r="AN3" s="836"/>
    </row>
    <row r="4" spans="7:40" ht="19.5" customHeight="1">
      <c r="G4" s="77" t="s">
        <v>357</v>
      </c>
      <c r="H4" s="243"/>
      <c r="J4" s="346">
        <f>1+0.13+0.15+0.009+0.003+0.0009+0.02</f>
        <v>1.3128999999999995</v>
      </c>
      <c r="Q4" s="683"/>
      <c r="R4" s="685"/>
      <c r="S4" s="683"/>
      <c r="T4" s="683"/>
      <c r="U4" s="683"/>
      <c r="V4" s="683"/>
      <c r="W4" s="683"/>
      <c r="X4" s="683"/>
      <c r="Y4" s="683"/>
      <c r="Z4" s="683"/>
      <c r="AA4" s="836"/>
      <c r="AB4" s="836"/>
      <c r="AC4" s="836"/>
      <c r="AD4" s="836"/>
      <c r="AE4" s="836"/>
      <c r="AF4" s="836"/>
      <c r="AG4" s="836"/>
      <c r="AH4" s="836"/>
      <c r="AI4" s="836"/>
      <c r="AJ4" s="836"/>
      <c r="AK4" s="836"/>
      <c r="AL4" s="836"/>
      <c r="AM4" s="836"/>
      <c r="AN4" s="836"/>
    </row>
    <row r="5" spans="5:40" ht="12.75">
      <c r="E5" s="76"/>
      <c r="M5" s="389"/>
      <c r="Q5" s="683"/>
      <c r="R5" s="685"/>
      <c r="S5" s="683"/>
      <c r="T5" s="683"/>
      <c r="U5" s="683"/>
      <c r="V5" s="683"/>
      <c r="W5" s="683"/>
      <c r="X5" s="683"/>
      <c r="Y5" s="683"/>
      <c r="Z5" s="683"/>
      <c r="AA5" s="836"/>
      <c r="AB5" s="836"/>
      <c r="AC5" s="836"/>
      <c r="AD5" s="836"/>
      <c r="AE5" s="836"/>
      <c r="AF5" s="836"/>
      <c r="AG5" s="836"/>
      <c r="AH5" s="836"/>
      <c r="AI5" s="836"/>
      <c r="AJ5" s="836"/>
      <c r="AK5" s="836"/>
      <c r="AL5" s="836"/>
      <c r="AM5" s="836"/>
      <c r="AN5" s="836"/>
    </row>
    <row r="6" spans="1:40" ht="23.25" customHeight="1">
      <c r="A6" s="302"/>
      <c r="C6" s="388">
        <f>IF(SUM($C$12:$C$23)&gt;INT(SUM($C$12:$C$23)),"Beachte Kommentar in C7","")</f>
      </c>
      <c r="D6" s="349"/>
      <c r="E6" s="303"/>
      <c r="F6" s="1106" t="s">
        <v>79</v>
      </c>
      <c r="G6" s="1107"/>
      <c r="H6" s="1108"/>
      <c r="N6" s="1111" t="s">
        <v>227</v>
      </c>
      <c r="O6" s="1112"/>
      <c r="P6" s="1113"/>
      <c r="Q6" s="683"/>
      <c r="R6" s="685"/>
      <c r="S6" s="683"/>
      <c r="T6" s="683"/>
      <c r="U6" s="683"/>
      <c r="V6" s="683"/>
      <c r="W6" s="683"/>
      <c r="X6" s="683"/>
      <c r="Y6" s="683"/>
      <c r="Z6" s="683"/>
      <c r="AA6" s="836"/>
      <c r="AB6" s="836"/>
      <c r="AC6" s="836"/>
      <c r="AD6" s="836"/>
      <c r="AE6" s="836"/>
      <c r="AF6" s="836"/>
      <c r="AG6" s="836"/>
      <c r="AH6" s="836"/>
      <c r="AI6" s="836"/>
      <c r="AJ6" s="836"/>
      <c r="AK6" s="836"/>
      <c r="AL6" s="836"/>
      <c r="AM6" s="836"/>
      <c r="AN6" s="836"/>
    </row>
    <row r="7" spans="1:40" ht="12.75">
      <c r="A7" s="197" t="s">
        <v>38</v>
      </c>
      <c r="B7" s="78"/>
      <c r="C7" s="353" t="s">
        <v>207</v>
      </c>
      <c r="D7" s="1109" t="s">
        <v>37</v>
      </c>
      <c r="E7" s="1110"/>
      <c r="F7" s="79" t="s">
        <v>76</v>
      </c>
      <c r="G7" s="79" t="s">
        <v>155</v>
      </c>
      <c r="H7" s="80" t="s">
        <v>75</v>
      </c>
      <c r="I7" s="81" t="s">
        <v>228</v>
      </c>
      <c r="J7" s="81" t="s">
        <v>229</v>
      </c>
      <c r="K7" s="82" t="s">
        <v>35</v>
      </c>
      <c r="L7" s="81" t="s">
        <v>36</v>
      </c>
      <c r="M7" s="81" t="s">
        <v>2</v>
      </c>
      <c r="N7" s="79" t="s">
        <v>207</v>
      </c>
      <c r="O7" s="79" t="s">
        <v>208</v>
      </c>
      <c r="P7" s="79" t="s">
        <v>210</v>
      </c>
      <c r="Q7" s="683"/>
      <c r="R7" s="685"/>
      <c r="S7" s="683"/>
      <c r="T7" s="683"/>
      <c r="U7" s="683"/>
      <c r="V7" s="683"/>
      <c r="W7" s="683"/>
      <c r="X7" s="683"/>
      <c r="Y7" s="683"/>
      <c r="Z7" s="683"/>
      <c r="AA7" s="836"/>
      <c r="AB7" s="836"/>
      <c r="AC7" s="836"/>
      <c r="AD7" s="836"/>
      <c r="AE7" s="836"/>
      <c r="AF7" s="836"/>
      <c r="AG7" s="836"/>
      <c r="AH7" s="836"/>
      <c r="AI7" s="836"/>
      <c r="AJ7" s="836"/>
      <c r="AK7" s="836"/>
      <c r="AL7" s="836"/>
      <c r="AM7" s="836"/>
      <c r="AN7" s="836"/>
    </row>
    <row r="8" spans="1:40" ht="12.75">
      <c r="A8" s="83"/>
      <c r="B8" s="195"/>
      <c r="C8" s="354"/>
      <c r="D8" s="92" t="s">
        <v>40</v>
      </c>
      <c r="E8" s="92"/>
      <c r="F8" s="84" t="s">
        <v>61</v>
      </c>
      <c r="G8" s="244" t="s">
        <v>156</v>
      </c>
      <c r="H8" s="85" t="s">
        <v>54</v>
      </c>
      <c r="I8" s="86" t="s">
        <v>54</v>
      </c>
      <c r="J8" s="86" t="s">
        <v>54</v>
      </c>
      <c r="K8" s="86" t="s">
        <v>230</v>
      </c>
      <c r="L8" s="86" t="s">
        <v>39</v>
      </c>
      <c r="M8" s="86" t="s">
        <v>62</v>
      </c>
      <c r="N8" s="84" t="s">
        <v>231</v>
      </c>
      <c r="O8" s="84" t="s">
        <v>209</v>
      </c>
      <c r="P8" s="84" t="s">
        <v>211</v>
      </c>
      <c r="Q8" s="683"/>
      <c r="R8" s="685"/>
      <c r="S8" s="683"/>
      <c r="T8" s="683"/>
      <c r="U8" s="683"/>
      <c r="V8" s="683"/>
      <c r="W8" s="683"/>
      <c r="X8" s="683"/>
      <c r="Y8" s="683"/>
      <c r="Z8" s="683"/>
      <c r="AA8" s="836"/>
      <c r="AB8" s="836"/>
      <c r="AC8" s="836"/>
      <c r="AD8" s="836"/>
      <c r="AE8" s="836"/>
      <c r="AF8" s="836"/>
      <c r="AG8" s="836"/>
      <c r="AH8" s="836"/>
      <c r="AI8" s="836"/>
      <c r="AJ8" s="836"/>
      <c r="AK8" s="836"/>
      <c r="AL8" s="836"/>
      <c r="AM8" s="836"/>
      <c r="AN8" s="836"/>
    </row>
    <row r="9" spans="1:40" ht="12.75" customHeight="1">
      <c r="A9" s="83"/>
      <c r="B9" s="752" t="s">
        <v>410</v>
      </c>
      <c r="C9" s="354"/>
      <c r="D9" s="86" t="s">
        <v>232</v>
      </c>
      <c r="E9" s="86" t="s">
        <v>233</v>
      </c>
      <c r="F9" s="306" t="s">
        <v>129</v>
      </c>
      <c r="G9" s="244" t="s">
        <v>157</v>
      </c>
      <c r="H9" s="85" t="s">
        <v>129</v>
      </c>
      <c r="I9" s="86" t="s">
        <v>234</v>
      </c>
      <c r="J9" s="86" t="s">
        <v>218</v>
      </c>
      <c r="K9" s="86" t="s">
        <v>98</v>
      </c>
      <c r="L9" s="86" t="s">
        <v>129</v>
      </c>
      <c r="M9" s="86" t="s">
        <v>129</v>
      </c>
      <c r="N9" s="84" t="s">
        <v>235</v>
      </c>
      <c r="O9" s="84" t="s">
        <v>98</v>
      </c>
      <c r="P9" s="84"/>
      <c r="Q9" s="683"/>
      <c r="R9" s="685"/>
      <c r="S9" s="683"/>
      <c r="T9" s="683"/>
      <c r="U9" s="683"/>
      <c r="V9" s="683"/>
      <c r="W9" s="683"/>
      <c r="X9" s="683"/>
      <c r="Y9" s="683"/>
      <c r="Z9" s="683"/>
      <c r="AA9" s="836"/>
      <c r="AB9" s="836"/>
      <c r="AC9" s="836"/>
      <c r="AD9" s="836"/>
      <c r="AE9" s="836"/>
      <c r="AF9" s="836"/>
      <c r="AG9" s="836"/>
      <c r="AH9" s="836"/>
      <c r="AI9" s="836"/>
      <c r="AJ9" s="836"/>
      <c r="AK9" s="836"/>
      <c r="AL9" s="836"/>
      <c r="AM9" s="836"/>
      <c r="AN9" s="836"/>
    </row>
    <row r="10" spans="1:40" ht="12.75" customHeight="1">
      <c r="A10" s="83"/>
      <c r="B10" s="195"/>
      <c r="C10" s="354"/>
      <c r="D10" s="86" t="s">
        <v>236</v>
      </c>
      <c r="E10" s="355" t="s">
        <v>236</v>
      </c>
      <c r="F10" s="306"/>
      <c r="G10" s="244"/>
      <c r="H10" s="85"/>
      <c r="I10" s="86" t="s">
        <v>129</v>
      </c>
      <c r="J10" s="86" t="s">
        <v>129</v>
      </c>
      <c r="K10" s="86"/>
      <c r="L10" s="86"/>
      <c r="M10" s="86"/>
      <c r="N10" s="84"/>
      <c r="O10" s="84"/>
      <c r="P10" s="84"/>
      <c r="Q10" s="683"/>
      <c r="R10" s="685"/>
      <c r="S10" s="683"/>
      <c r="T10" s="683"/>
      <c r="U10" s="683"/>
      <c r="V10" s="683"/>
      <c r="W10" s="683"/>
      <c r="X10" s="683"/>
      <c r="Y10" s="683"/>
      <c r="Z10" s="683"/>
      <c r="AA10" s="836"/>
      <c r="AB10" s="836"/>
      <c r="AC10" s="836"/>
      <c r="AD10" s="836"/>
      <c r="AE10" s="836"/>
      <c r="AF10" s="836"/>
      <c r="AG10" s="836"/>
      <c r="AH10" s="836"/>
      <c r="AI10" s="836"/>
      <c r="AJ10" s="836"/>
      <c r="AK10" s="836"/>
      <c r="AL10" s="836"/>
      <c r="AM10" s="836"/>
      <c r="AN10" s="836"/>
    </row>
    <row r="11" spans="1:40" ht="12.75" customHeight="1">
      <c r="A11" s="87"/>
      <c r="B11" s="196"/>
      <c r="C11" s="356"/>
      <c r="D11" s="91"/>
      <c r="E11" s="357"/>
      <c r="F11" s="89"/>
      <c r="G11" s="89"/>
      <c r="H11" s="90"/>
      <c r="I11" s="91"/>
      <c r="J11" s="91"/>
      <c r="K11" s="91"/>
      <c r="L11" s="91"/>
      <c r="M11" s="91"/>
      <c r="N11" s="88"/>
      <c r="O11" s="88"/>
      <c r="P11" s="88"/>
      <c r="Q11" s="683"/>
      <c r="R11" s="685"/>
      <c r="S11" s="683"/>
      <c r="T11" s="683"/>
      <c r="U11" s="683"/>
      <c r="V11" s="683"/>
      <c r="W11" s="683"/>
      <c r="X11" s="683"/>
      <c r="Y11" s="683"/>
      <c r="Z11" s="683"/>
      <c r="AA11" s="836"/>
      <c r="AB11" s="836"/>
      <c r="AC11" s="836"/>
      <c r="AD11" s="836"/>
      <c r="AE11" s="836"/>
      <c r="AF11" s="836"/>
      <c r="AG11" s="836"/>
      <c r="AH11" s="836"/>
      <c r="AI11" s="836"/>
      <c r="AJ11" s="836"/>
      <c r="AK11" s="836"/>
      <c r="AL11" s="836"/>
      <c r="AM11" s="836"/>
      <c r="AN11" s="836"/>
    </row>
    <row r="12" spans="1:40" ht="19.5" customHeight="1">
      <c r="A12" s="198">
        <v>1</v>
      </c>
      <c r="B12" s="841"/>
      <c r="C12" s="372"/>
      <c r="D12" s="373"/>
      <c r="E12" s="373"/>
      <c r="F12" s="374"/>
      <c r="G12" s="215"/>
      <c r="H12" s="216"/>
      <c r="I12" s="538">
        <f>IF(C12=0,0,IF(C12&gt;=1,IF(AND(OR(F12&gt;=1,G12&gt;=1),H12&gt;1),"Lohn/Gehalt ???",C12*IF(F12="",H12,F12*G12*4.33))))</f>
        <v>0</v>
      </c>
      <c r="J12" s="94">
        <f>IF(C12*I12&lt;C12*451,I12*J$4,I12*J$3)</f>
        <v>0</v>
      </c>
      <c r="K12" s="220"/>
      <c r="L12" s="221"/>
      <c r="M12" s="358">
        <f>IF(AND(D12="",E12=""),J12*12+K12*J12+L12*IF(I12&lt;401,J$4,J$3),IF(OR(D12="",E12="",D12=0,E12=0,D12&gt;E12),0,J12*(E12-D12+1)+J12*K12+L12*IF(I12&lt;401,J$4,J$3)))</f>
        <v>0</v>
      </c>
      <c r="N12" s="359">
        <f aca="true" t="shared" si="0" ref="N12:N20">$C12*(IF($D12="",1,IF($D12="bis",$E12/12,IF($D12="ab",(12-$E12+1)/12,((E12+1)-D12)/12))))</f>
        <v>0</v>
      </c>
      <c r="O12" s="305"/>
      <c r="P12" s="179">
        <f aca="true" t="shared" si="1" ref="P12:P21">N12*O12</f>
        <v>0</v>
      </c>
      <c r="Q12" s="685">
        <f>IF(AND(C12&gt;0,J12&gt;0,J12&lt;=C12*520,M12&gt;C12*6240),"Überprüfe ggf. Minijob(s)","")</f>
      </c>
      <c r="R12" s="685">
        <f aca="true" t="shared" si="2" ref="R12:R17">IF(AND($D12="",$E12=""),"",IF(OR($D12="",$E12="",$D12=0,$E12=0,$D12&gt;$E12),"Überprüfe Eingaben in Spalte D und E",""))</f>
      </c>
      <c r="S12" s="683"/>
      <c r="T12" s="683"/>
      <c r="U12" s="683"/>
      <c r="V12" s="683"/>
      <c r="W12" s="683"/>
      <c r="X12" s="683"/>
      <c r="Y12" s="683"/>
      <c r="Z12" s="683"/>
      <c r="AA12" s="836"/>
      <c r="AB12" s="836"/>
      <c r="AC12" s="836"/>
      <c r="AD12" s="836"/>
      <c r="AE12" s="836"/>
      <c r="AF12" s="836"/>
      <c r="AG12" s="836"/>
      <c r="AH12" s="836"/>
      <c r="AI12" s="836"/>
      <c r="AJ12" s="836"/>
      <c r="AK12" s="836"/>
      <c r="AL12" s="836"/>
      <c r="AM12" s="836"/>
      <c r="AN12" s="836"/>
    </row>
    <row r="13" spans="1:40" ht="19.5" customHeight="1">
      <c r="A13" s="198">
        <v>2</v>
      </c>
      <c r="B13" s="225"/>
      <c r="C13" s="372"/>
      <c r="D13" s="372"/>
      <c r="E13" s="375"/>
      <c r="F13" s="374"/>
      <c r="G13" s="215"/>
      <c r="H13" s="216"/>
      <c r="I13" s="538">
        <f>IF(C13=0,0,IF(C13&gt;=1,IF(AND(OR(F13&gt;=1,G13&gt;=1),H13&gt;1),"Lohn/Gehalt ???",C13*IF(F13="",H13,F13*G13*4.33))))</f>
        <v>0</v>
      </c>
      <c r="J13" s="94">
        <f aca="true" t="shared" si="3" ref="J13:J19">IF(C13*I13&lt;C13*451,I13*J$4,I13*J$3)</f>
        <v>0</v>
      </c>
      <c r="K13" s="220"/>
      <c r="L13" s="221"/>
      <c r="M13" s="358">
        <f aca="true" t="shared" si="4" ref="M13:M23">IF(AND(D13="",E13=""),J13*12+K13*J13+L13*IF(I13&lt;401,J$4,J$3),IF(OR(D13="",E13="",D13=0,E13=0,D13&gt;E13),0,J13*(E13-D13+1)+J13*K13+L13*IF(I13&lt;401,J$4,J$3)))</f>
        <v>0</v>
      </c>
      <c r="N13" s="359">
        <f t="shared" si="0"/>
        <v>0</v>
      </c>
      <c r="O13" s="305"/>
      <c r="P13" s="179">
        <f t="shared" si="1"/>
        <v>0</v>
      </c>
      <c r="Q13" s="685">
        <f aca="true" t="shared" si="5" ref="Q13:Q23">IF(AND(C13&gt;0,J13&gt;0,J13&lt;=C13*520,M13&gt;C13*6240),"Überprüfe ggf. Minijob(s)","")</f>
      </c>
      <c r="R13" s="685">
        <f t="shared" si="2"/>
      </c>
      <c r="S13" s="683"/>
      <c r="T13" s="683"/>
      <c r="U13" s="683"/>
      <c r="V13" s="683"/>
      <c r="W13" s="683"/>
      <c r="X13" s="683"/>
      <c r="Y13" s="683"/>
      <c r="Z13" s="683"/>
      <c r="AA13" s="836"/>
      <c r="AB13" s="836"/>
      <c r="AC13" s="836"/>
      <c r="AD13" s="836"/>
      <c r="AE13" s="836"/>
      <c r="AF13" s="836"/>
      <c r="AG13" s="836"/>
      <c r="AH13" s="836"/>
      <c r="AI13" s="836"/>
      <c r="AJ13" s="836"/>
      <c r="AK13" s="836"/>
      <c r="AL13" s="836"/>
      <c r="AM13" s="836"/>
      <c r="AN13" s="836"/>
    </row>
    <row r="14" spans="1:40" ht="19.5" customHeight="1">
      <c r="A14" s="198">
        <v>3</v>
      </c>
      <c r="B14" s="225"/>
      <c r="C14" s="372"/>
      <c r="D14" s="372"/>
      <c r="E14" s="375"/>
      <c r="F14" s="215"/>
      <c r="G14" s="216"/>
      <c r="H14" s="216"/>
      <c r="I14" s="538">
        <f aca="true" t="shared" si="6" ref="I14:I19">IF(C14=0,0,IF(C14&gt;=1,IF(AND(OR(F14&gt;=1,G14&gt;=1),H14&gt;1),"Lohn/Gehalt ???",C14*IF(F14="",H14,F14*G14*4.33))))</f>
        <v>0</v>
      </c>
      <c r="J14" s="94">
        <f t="shared" si="3"/>
        <v>0</v>
      </c>
      <c r="K14" s="220"/>
      <c r="L14" s="221"/>
      <c r="M14" s="358">
        <f t="shared" si="4"/>
        <v>0</v>
      </c>
      <c r="N14" s="359">
        <f t="shared" si="0"/>
        <v>0</v>
      </c>
      <c r="O14" s="305"/>
      <c r="P14" s="179">
        <f t="shared" si="1"/>
        <v>0</v>
      </c>
      <c r="Q14" s="685">
        <f t="shared" si="5"/>
      </c>
      <c r="R14" s="685">
        <f t="shared" si="2"/>
      </c>
      <c r="S14" s="683"/>
      <c r="T14" s="683"/>
      <c r="U14" s="683"/>
      <c r="V14" s="683"/>
      <c r="W14" s="683"/>
      <c r="X14" s="683"/>
      <c r="Y14" s="683"/>
      <c r="Z14" s="683"/>
      <c r="AA14" s="836"/>
      <c r="AB14" s="836"/>
      <c r="AC14" s="836"/>
      <c r="AD14" s="836"/>
      <c r="AE14" s="836"/>
      <c r="AF14" s="836"/>
      <c r="AG14" s="836"/>
      <c r="AH14" s="836"/>
      <c r="AI14" s="836"/>
      <c r="AJ14" s="836"/>
      <c r="AK14" s="836"/>
      <c r="AL14" s="836"/>
      <c r="AM14" s="836"/>
      <c r="AN14" s="836"/>
    </row>
    <row r="15" spans="1:40" ht="19.5" customHeight="1">
      <c r="A15" s="198">
        <v>4</v>
      </c>
      <c r="B15" s="225"/>
      <c r="C15" s="372"/>
      <c r="D15" s="372"/>
      <c r="E15" s="375"/>
      <c r="F15" s="217"/>
      <c r="G15" s="218"/>
      <c r="H15" s="216"/>
      <c r="I15" s="538">
        <f t="shared" si="6"/>
        <v>0</v>
      </c>
      <c r="J15" s="94">
        <f t="shared" si="3"/>
        <v>0</v>
      </c>
      <c r="K15" s="220"/>
      <c r="L15" s="221"/>
      <c r="M15" s="358">
        <f t="shared" si="4"/>
        <v>0</v>
      </c>
      <c r="N15" s="359">
        <f t="shared" si="0"/>
        <v>0</v>
      </c>
      <c r="O15" s="305"/>
      <c r="P15" s="179">
        <f t="shared" si="1"/>
        <v>0</v>
      </c>
      <c r="Q15" s="685">
        <f t="shared" si="5"/>
      </c>
      <c r="R15" s="685">
        <f t="shared" si="2"/>
      </c>
      <c r="S15" s="683"/>
      <c r="T15" s="683"/>
      <c r="U15" s="683"/>
      <c r="V15" s="683"/>
      <c r="W15" s="683"/>
      <c r="X15" s="683"/>
      <c r="Y15" s="683"/>
      <c r="Z15" s="683"/>
      <c r="AA15" s="836"/>
      <c r="AB15" s="836"/>
      <c r="AC15" s="836"/>
      <c r="AD15" s="836"/>
      <c r="AE15" s="836"/>
      <c r="AF15" s="836"/>
      <c r="AG15" s="836"/>
      <c r="AH15" s="836"/>
      <c r="AI15" s="836"/>
      <c r="AJ15" s="836"/>
      <c r="AK15" s="836"/>
      <c r="AL15" s="836"/>
      <c r="AM15" s="836"/>
      <c r="AN15" s="836"/>
    </row>
    <row r="16" spans="1:40" ht="19.5" customHeight="1">
      <c r="A16" s="198">
        <v>5</v>
      </c>
      <c r="B16" s="225"/>
      <c r="C16" s="372"/>
      <c r="D16" s="537"/>
      <c r="E16" s="375"/>
      <c r="F16" s="215"/>
      <c r="G16" s="216"/>
      <c r="H16" s="216"/>
      <c r="I16" s="538">
        <f t="shared" si="6"/>
        <v>0</v>
      </c>
      <c r="J16" s="94">
        <f t="shared" si="3"/>
        <v>0</v>
      </c>
      <c r="K16" s="220"/>
      <c r="L16" s="221"/>
      <c r="M16" s="358">
        <f t="shared" si="4"/>
        <v>0</v>
      </c>
      <c r="N16" s="359">
        <f t="shared" si="0"/>
        <v>0</v>
      </c>
      <c r="O16" s="305"/>
      <c r="P16" s="179">
        <f t="shared" si="1"/>
        <v>0</v>
      </c>
      <c r="Q16" s="685">
        <f t="shared" si="5"/>
      </c>
      <c r="R16" s="685">
        <f t="shared" si="2"/>
      </c>
      <c r="S16" s="683"/>
      <c r="T16" s="683"/>
      <c r="U16" s="683"/>
      <c r="V16" s="683"/>
      <c r="W16" s="683"/>
      <c r="X16" s="683"/>
      <c r="Y16" s="683"/>
      <c r="Z16" s="683"/>
      <c r="AA16" s="836"/>
      <c r="AB16" s="836"/>
      <c r="AC16" s="836"/>
      <c r="AD16" s="836"/>
      <c r="AE16" s="836"/>
      <c r="AF16" s="836"/>
      <c r="AG16" s="836"/>
      <c r="AH16" s="836"/>
      <c r="AI16" s="836"/>
      <c r="AJ16" s="836"/>
      <c r="AK16" s="836"/>
      <c r="AL16" s="836"/>
      <c r="AM16" s="836"/>
      <c r="AN16" s="836"/>
    </row>
    <row r="17" spans="1:40" ht="19.5" customHeight="1">
      <c r="A17" s="198">
        <v>6</v>
      </c>
      <c r="B17" s="225"/>
      <c r="C17" s="372"/>
      <c r="D17" s="372"/>
      <c r="E17" s="375"/>
      <c r="F17" s="217"/>
      <c r="G17" s="216"/>
      <c r="H17" s="216"/>
      <c r="I17" s="538">
        <f t="shared" si="6"/>
        <v>0</v>
      </c>
      <c r="J17" s="94">
        <f t="shared" si="3"/>
        <v>0</v>
      </c>
      <c r="K17" s="220"/>
      <c r="L17" s="221"/>
      <c r="M17" s="358">
        <f t="shared" si="4"/>
        <v>0</v>
      </c>
      <c r="N17" s="359">
        <f t="shared" si="0"/>
        <v>0</v>
      </c>
      <c r="O17" s="305"/>
      <c r="P17" s="179">
        <f t="shared" si="1"/>
        <v>0</v>
      </c>
      <c r="Q17" s="685">
        <f t="shared" si="5"/>
      </c>
      <c r="R17" s="685">
        <f t="shared" si="2"/>
      </c>
      <c r="S17" s="683"/>
      <c r="T17" s="683"/>
      <c r="U17" s="683"/>
      <c r="V17" s="683"/>
      <c r="W17" s="683"/>
      <c r="X17" s="683"/>
      <c r="Y17" s="683"/>
      <c r="Z17" s="683"/>
      <c r="AA17" s="836"/>
      <c r="AB17" s="836"/>
      <c r="AC17" s="836"/>
      <c r="AD17" s="836"/>
      <c r="AE17" s="836"/>
      <c r="AF17" s="836"/>
      <c r="AG17" s="836"/>
      <c r="AH17" s="836"/>
      <c r="AI17" s="836"/>
      <c r="AJ17" s="836"/>
      <c r="AK17" s="836"/>
      <c r="AL17" s="836"/>
      <c r="AM17" s="836"/>
      <c r="AN17" s="836"/>
    </row>
    <row r="18" spans="1:40" ht="19.5" customHeight="1">
      <c r="A18" s="198">
        <v>7</v>
      </c>
      <c r="B18" s="225"/>
      <c r="C18" s="372"/>
      <c r="D18" s="372"/>
      <c r="E18" s="375"/>
      <c r="F18" s="215"/>
      <c r="G18" s="216"/>
      <c r="H18" s="216"/>
      <c r="I18" s="538">
        <f t="shared" si="6"/>
        <v>0</v>
      </c>
      <c r="J18" s="94">
        <f t="shared" si="3"/>
        <v>0</v>
      </c>
      <c r="K18" s="220"/>
      <c r="L18" s="221"/>
      <c r="M18" s="358">
        <f t="shared" si="4"/>
        <v>0</v>
      </c>
      <c r="N18" s="359">
        <f t="shared" si="0"/>
        <v>0</v>
      </c>
      <c r="O18" s="305"/>
      <c r="P18" s="179">
        <f t="shared" si="1"/>
        <v>0</v>
      </c>
      <c r="Q18" s="685">
        <f t="shared" si="5"/>
      </c>
      <c r="R18" s="685">
        <f>IF(AND($D18="",$E18=""),"",IF(OR($D18="",$E18="",$D18=0,$E18=0,$D18&gt;$E18),"Überprüfe Eingaben in Spalte D und E",""))</f>
      </c>
      <c r="S18" s="683"/>
      <c r="T18" s="683"/>
      <c r="U18" s="683"/>
      <c r="V18" s="683"/>
      <c r="W18" s="683"/>
      <c r="X18" s="683"/>
      <c r="Y18" s="683"/>
      <c r="Z18" s="683"/>
      <c r="AA18" s="836"/>
      <c r="AB18" s="836"/>
      <c r="AC18" s="836"/>
      <c r="AD18" s="836"/>
      <c r="AE18" s="836"/>
      <c r="AF18" s="836"/>
      <c r="AG18" s="836"/>
      <c r="AH18" s="836"/>
      <c r="AI18" s="836"/>
      <c r="AJ18" s="836"/>
      <c r="AK18" s="836"/>
      <c r="AL18" s="836"/>
      <c r="AM18" s="836"/>
      <c r="AN18" s="836"/>
    </row>
    <row r="19" spans="1:40" ht="19.5" customHeight="1">
      <c r="A19" s="198">
        <v>8</v>
      </c>
      <c r="B19" s="225"/>
      <c r="C19" s="372"/>
      <c r="D19" s="372"/>
      <c r="E19" s="375"/>
      <c r="F19" s="215"/>
      <c r="G19" s="216"/>
      <c r="H19" s="216"/>
      <c r="I19" s="538">
        <f t="shared" si="6"/>
        <v>0</v>
      </c>
      <c r="J19" s="94">
        <f t="shared" si="3"/>
        <v>0</v>
      </c>
      <c r="K19" s="220"/>
      <c r="L19" s="221"/>
      <c r="M19" s="358">
        <f t="shared" si="4"/>
        <v>0</v>
      </c>
      <c r="N19" s="359">
        <f t="shared" si="0"/>
        <v>0</v>
      </c>
      <c r="O19" s="305"/>
      <c r="P19" s="179">
        <f t="shared" si="1"/>
        <v>0</v>
      </c>
      <c r="Q19" s="685">
        <f t="shared" si="5"/>
      </c>
      <c r="R19" s="685">
        <f>IF(AND($D19="",$E19=""),"",IF(OR($D19="",$E19="",$D19=0,$E19=0,$D19&gt;$E19),"Überprüfe Eingaben in Spalte D und E",""))</f>
      </c>
      <c r="S19" s="683"/>
      <c r="T19" s="683"/>
      <c r="U19" s="683"/>
      <c r="V19" s="683"/>
      <c r="W19" s="683"/>
      <c r="X19" s="683"/>
      <c r="Y19" s="683"/>
      <c r="Z19" s="683"/>
      <c r="AA19" s="836"/>
      <c r="AB19" s="836"/>
      <c r="AC19" s="836"/>
      <c r="AD19" s="836"/>
      <c r="AE19" s="836"/>
      <c r="AF19" s="836"/>
      <c r="AG19" s="836"/>
      <c r="AH19" s="836"/>
      <c r="AI19" s="836"/>
      <c r="AJ19" s="836"/>
      <c r="AK19" s="836"/>
      <c r="AL19" s="836"/>
      <c r="AM19" s="836"/>
      <c r="AN19" s="836"/>
    </row>
    <row r="20" spans="1:40" ht="19.5" customHeight="1">
      <c r="A20" s="198">
        <v>9</v>
      </c>
      <c r="B20" s="304" t="s">
        <v>290</v>
      </c>
      <c r="C20" s="376">
        <v>1</v>
      </c>
      <c r="D20" s="361"/>
      <c r="E20" s="183"/>
      <c r="F20" s="179"/>
      <c r="G20" s="180"/>
      <c r="H20" s="180"/>
      <c r="I20" s="93"/>
      <c r="J20" s="94"/>
      <c r="K20" s="181"/>
      <c r="L20" s="182"/>
      <c r="M20" s="358"/>
      <c r="N20" s="359">
        <f t="shared" si="0"/>
        <v>1</v>
      </c>
      <c r="O20" s="305"/>
      <c r="P20" s="179">
        <f t="shared" si="1"/>
        <v>0</v>
      </c>
      <c r="Q20" s="685"/>
      <c r="R20" s="685"/>
      <c r="S20" s="683"/>
      <c r="T20" s="683"/>
      <c r="U20" s="683"/>
      <c r="V20" s="683"/>
      <c r="W20" s="683"/>
      <c r="X20" s="683"/>
      <c r="Y20" s="683"/>
      <c r="Z20" s="683"/>
      <c r="AA20" s="836"/>
      <c r="AB20" s="836"/>
      <c r="AC20" s="836"/>
      <c r="AD20" s="836"/>
      <c r="AE20" s="836"/>
      <c r="AF20" s="836"/>
      <c r="AG20" s="836"/>
      <c r="AH20" s="836"/>
      <c r="AI20" s="836"/>
      <c r="AJ20" s="836"/>
      <c r="AK20" s="836"/>
      <c r="AL20" s="836"/>
      <c r="AM20" s="836"/>
      <c r="AN20" s="836"/>
    </row>
    <row r="21" spans="1:40" ht="19.5" customHeight="1">
      <c r="A21" s="198">
        <v>10</v>
      </c>
      <c r="B21" s="225" t="s">
        <v>320</v>
      </c>
      <c r="C21" s="376"/>
      <c r="D21" s="372"/>
      <c r="E21" s="222"/>
      <c r="F21" s="215"/>
      <c r="G21" s="216"/>
      <c r="H21" s="216"/>
      <c r="I21" s="538">
        <f>IF(C21=0,0,IF(C21&gt;=1,IF(AND(OR(F21&gt;=1,G21&gt;=1),H21&gt;1),"Gehalt ???",C21*IF(F21="",H21,F21*G21*4.33))))</f>
        <v>0</v>
      </c>
      <c r="J21" s="94">
        <f>I21</f>
        <v>0</v>
      </c>
      <c r="K21" s="220"/>
      <c r="L21" s="221"/>
      <c r="M21" s="358">
        <f t="shared" si="4"/>
        <v>0</v>
      </c>
      <c r="N21" s="359">
        <f>$C21*(IF($D21="",1,IF($D21="bis",$E21/12,IF($D21="ab",(12-$E21+1)/12,((E21+1)-D21)/12))))</f>
        <v>0</v>
      </c>
      <c r="O21" s="305"/>
      <c r="P21" s="179">
        <f t="shared" si="1"/>
        <v>0</v>
      </c>
      <c r="Q21" s="685">
        <f t="shared" si="5"/>
      </c>
      <c r="R21" s="685">
        <f>IF(AND($D21="",$E21=""),"",IF(OR($D21="",$E21="",$D21=0,$E21=0,$D21&gt;$E21),"Überprüfe Eingaben in Spalte D und E",""))</f>
      </c>
      <c r="S21" s="683"/>
      <c r="T21" s="683"/>
      <c r="U21" s="683"/>
      <c r="V21" s="683"/>
      <c r="W21" s="683"/>
      <c r="X21" s="683"/>
      <c r="Y21" s="683"/>
      <c r="Z21" s="683"/>
      <c r="AA21" s="836"/>
      <c r="AB21" s="836"/>
      <c r="AC21" s="836"/>
      <c r="AD21" s="836"/>
      <c r="AE21" s="836"/>
      <c r="AF21" s="836"/>
      <c r="AG21" s="836"/>
      <c r="AH21" s="836"/>
      <c r="AI21" s="836"/>
      <c r="AJ21" s="836"/>
      <c r="AK21" s="836"/>
      <c r="AL21" s="836"/>
      <c r="AM21" s="836"/>
      <c r="AN21" s="836"/>
    </row>
    <row r="22" spans="1:40" ht="19.5" customHeight="1">
      <c r="A22" s="198">
        <v>11</v>
      </c>
      <c r="B22" s="225" t="s">
        <v>320</v>
      </c>
      <c r="C22" s="376"/>
      <c r="D22" s="372"/>
      <c r="E22" s="377"/>
      <c r="F22" s="215"/>
      <c r="G22" s="216"/>
      <c r="H22" s="216"/>
      <c r="I22" s="538">
        <f>IF(C22=0,0,IF(C22&gt;=1,IF(AND(OR(F22&gt;=1,G22&gt;=1),H22&gt;1),"Gehalt ???",C22*IF(F22="",H22,F22*G22*4.33))))</f>
        <v>0</v>
      </c>
      <c r="J22" s="94">
        <f>I22</f>
        <v>0</v>
      </c>
      <c r="K22" s="220"/>
      <c r="L22" s="221"/>
      <c r="M22" s="358">
        <f t="shared" si="4"/>
        <v>0</v>
      </c>
      <c r="N22" s="359">
        <f>$C22*(IF($D22="",1,IF($D22="bis",$E22/12,IF($D22="ab",(12-$E22+1)/12,((E22+1)-D22)/12))))</f>
        <v>0</v>
      </c>
      <c r="O22" s="305"/>
      <c r="P22" s="179">
        <f>N22*O22</f>
        <v>0</v>
      </c>
      <c r="Q22" s="685">
        <f t="shared" si="5"/>
      </c>
      <c r="R22" s="685">
        <f>IF(AND($D22="",$E22=""),"",IF(OR($D22="",$E22="",$D22=0,$E22=0,$D22&gt;$E22),"Überprüfe Eingaben in Spalte D und E",""))</f>
      </c>
      <c r="S22" s="683"/>
      <c r="T22" s="683"/>
      <c r="U22" s="683"/>
      <c r="V22" s="683"/>
      <c r="W22" s="683"/>
      <c r="X22" s="683"/>
      <c r="Y22" s="683"/>
      <c r="Z22" s="683"/>
      <c r="AA22" s="836"/>
      <c r="AB22" s="836"/>
      <c r="AC22" s="836"/>
      <c r="AD22" s="836"/>
      <c r="AE22" s="836"/>
      <c r="AF22" s="836"/>
      <c r="AG22" s="836"/>
      <c r="AH22" s="836"/>
      <c r="AI22" s="836"/>
      <c r="AJ22" s="836"/>
      <c r="AK22" s="836"/>
      <c r="AL22" s="836"/>
      <c r="AM22" s="836"/>
      <c r="AN22" s="836"/>
    </row>
    <row r="23" spans="1:40" ht="19.5" customHeight="1">
      <c r="A23" s="199">
        <v>12</v>
      </c>
      <c r="B23" s="225" t="s">
        <v>320</v>
      </c>
      <c r="C23" s="378"/>
      <c r="D23" s="379"/>
      <c r="E23" s="222"/>
      <c r="F23" s="219"/>
      <c r="G23" s="216"/>
      <c r="H23" s="216"/>
      <c r="I23" s="538">
        <f>IF(C23=0,0,IF(C23&gt;=1,IF(AND(OR(F23&gt;=1,G23&gt;=1),H23&gt;1),"Gehalt ???",C23*IF(F23="",H23,F23*G23*4.33))))</f>
        <v>0</v>
      </c>
      <c r="J23" s="94">
        <f>I23</f>
        <v>0</v>
      </c>
      <c r="K23" s="220"/>
      <c r="L23" s="221"/>
      <c r="M23" s="358">
        <f t="shared" si="4"/>
        <v>0</v>
      </c>
      <c r="N23" s="359">
        <f>$C23*(IF($D23="",1,IF($D23="bis",$E23/12,IF($D23="ab",(12-$E23+1)/12,((E23+1)-D23)/12))))</f>
        <v>0</v>
      </c>
      <c r="O23" s="305"/>
      <c r="P23" s="179">
        <f>N23*O23</f>
        <v>0</v>
      </c>
      <c r="Q23" s="685">
        <f t="shared" si="5"/>
      </c>
      <c r="R23" s="685">
        <f>IF(AND($D23="",$E23=""),"",IF(OR($D23="",$E23="",$D23=0,$E23=0,$D23&gt;$E23),"Überprüfe Eingaben in Spalte D und E",""))</f>
      </c>
      <c r="S23" s="683"/>
      <c r="T23" s="683"/>
      <c r="U23" s="683"/>
      <c r="V23" s="683"/>
      <c r="W23" s="683"/>
      <c r="X23" s="683"/>
      <c r="Y23" s="683"/>
      <c r="Z23" s="683"/>
      <c r="AA23" s="836"/>
      <c r="AB23" s="836"/>
      <c r="AC23" s="836"/>
      <c r="AD23" s="836"/>
      <c r="AE23" s="836"/>
      <c r="AF23" s="836"/>
      <c r="AG23" s="836"/>
      <c r="AH23" s="836"/>
      <c r="AI23" s="836"/>
      <c r="AJ23" s="836"/>
      <c r="AK23" s="836"/>
      <c r="AL23" s="836"/>
      <c r="AM23" s="836"/>
      <c r="AN23" s="836"/>
    </row>
    <row r="24" spans="1:40" s="99" customFormat="1" ht="19.5" customHeight="1">
      <c r="A24" s="200" t="s">
        <v>33</v>
      </c>
      <c r="B24" s="95"/>
      <c r="C24" s="362">
        <f>SUM(C12:C23)</f>
        <v>1</v>
      </c>
      <c r="D24" s="369"/>
      <c r="E24" s="96"/>
      <c r="F24" s="96"/>
      <c r="G24" s="97"/>
      <c r="H24" s="97"/>
      <c r="I24" s="98">
        <f aca="true" t="shared" si="7" ref="I24:N24">SUM(I12:I23)</f>
        <v>0</v>
      </c>
      <c r="J24" s="98">
        <f t="shared" si="7"/>
        <v>0</v>
      </c>
      <c r="K24" s="363">
        <f t="shared" si="7"/>
        <v>0</v>
      </c>
      <c r="L24" s="363">
        <f t="shared" si="7"/>
        <v>0</v>
      </c>
      <c r="M24" s="364">
        <f t="shared" si="7"/>
        <v>0</v>
      </c>
      <c r="N24" s="96">
        <f t="shared" si="7"/>
        <v>1</v>
      </c>
      <c r="O24" s="96"/>
      <c r="P24" s="365">
        <f>SUM(P12:P23)</f>
        <v>0</v>
      </c>
      <c r="Q24" s="687"/>
      <c r="R24" s="688"/>
      <c r="S24" s="687"/>
      <c r="T24" s="687"/>
      <c r="U24" s="687"/>
      <c r="V24" s="687"/>
      <c r="W24" s="687"/>
      <c r="X24" s="687"/>
      <c r="Y24" s="687"/>
      <c r="Z24" s="687"/>
      <c r="AA24" s="837"/>
      <c r="AB24" s="837"/>
      <c r="AC24" s="837"/>
      <c r="AD24" s="837"/>
      <c r="AE24" s="837"/>
      <c r="AF24" s="837"/>
      <c r="AG24" s="837"/>
      <c r="AH24" s="837"/>
      <c r="AI24" s="837"/>
      <c r="AJ24" s="837"/>
      <c r="AK24" s="836"/>
      <c r="AL24" s="836"/>
      <c r="AM24" s="836"/>
      <c r="AN24" s="836"/>
    </row>
    <row r="25" spans="2:40" ht="20.25" customHeight="1">
      <c r="B25" s="100"/>
      <c r="J25" s="310" t="s">
        <v>41</v>
      </c>
      <c r="K25" s="311"/>
      <c r="L25" s="311"/>
      <c r="M25" s="370"/>
      <c r="Q25" s="683"/>
      <c r="R25" s="685"/>
      <c r="S25" s="683"/>
      <c r="T25" s="683"/>
      <c r="U25" s="683"/>
      <c r="V25" s="683"/>
      <c r="W25" s="683"/>
      <c r="X25" s="683"/>
      <c r="Y25" s="683"/>
      <c r="Z25" s="683"/>
      <c r="AA25" s="836"/>
      <c r="AB25" s="836"/>
      <c r="AC25" s="836"/>
      <c r="AD25" s="836"/>
      <c r="AE25" s="836"/>
      <c r="AF25" s="836"/>
      <c r="AG25" s="836"/>
      <c r="AH25" s="836"/>
      <c r="AI25" s="836"/>
      <c r="AJ25" s="836"/>
      <c r="AK25" s="836"/>
      <c r="AL25" s="836"/>
      <c r="AM25" s="836"/>
      <c r="AN25" s="836"/>
    </row>
    <row r="26" spans="10:40" ht="20.25" customHeight="1" thickBot="1">
      <c r="J26" s="103" t="s">
        <v>134</v>
      </c>
      <c r="K26" s="104"/>
      <c r="L26" s="104"/>
      <c r="M26" s="371"/>
      <c r="Q26" s="683"/>
      <c r="R26" s="685"/>
      <c r="S26" s="683"/>
      <c r="T26" s="683"/>
      <c r="U26" s="683"/>
      <c r="V26" s="683"/>
      <c r="W26" s="683"/>
      <c r="X26" s="683"/>
      <c r="Y26" s="683"/>
      <c r="Z26" s="683"/>
      <c r="AA26" s="836"/>
      <c r="AB26" s="836"/>
      <c r="AC26" s="836"/>
      <c r="AD26" s="836"/>
      <c r="AE26" s="836"/>
      <c r="AF26" s="836"/>
      <c r="AG26" s="836"/>
      <c r="AH26" s="836"/>
      <c r="AI26" s="836"/>
      <c r="AJ26" s="836"/>
      <c r="AK26" s="836"/>
      <c r="AL26" s="836"/>
      <c r="AM26" s="836"/>
      <c r="AN26" s="836"/>
    </row>
    <row r="27" spans="10:40" ht="20.25" customHeight="1" thickBot="1" thickTop="1">
      <c r="J27" s="105" t="s">
        <v>42</v>
      </c>
      <c r="K27" s="106"/>
      <c r="L27" s="106"/>
      <c r="M27" s="367">
        <f>ROUND(M24+M25+M26,-2)</f>
        <v>0</v>
      </c>
      <c r="Q27" s="683"/>
      <c r="R27" s="685"/>
      <c r="S27" s="683"/>
      <c r="T27" s="683"/>
      <c r="U27" s="683"/>
      <c r="V27" s="683"/>
      <c r="W27" s="683"/>
      <c r="X27" s="683"/>
      <c r="Y27" s="683"/>
      <c r="Z27" s="683"/>
      <c r="AA27" s="836"/>
      <c r="AB27" s="836"/>
      <c r="AC27" s="836"/>
      <c r="AD27" s="836"/>
      <c r="AE27" s="836"/>
      <c r="AF27" s="836"/>
      <c r="AG27" s="836"/>
      <c r="AH27" s="836"/>
      <c r="AI27" s="836"/>
      <c r="AJ27" s="836"/>
      <c r="AK27" s="836"/>
      <c r="AL27" s="836"/>
      <c r="AM27" s="836"/>
      <c r="AN27" s="836"/>
    </row>
    <row r="28" spans="10:40" ht="20.25" customHeight="1" hidden="1" thickTop="1">
      <c r="J28" s="107" t="s">
        <v>212</v>
      </c>
      <c r="K28" s="108"/>
      <c r="L28" s="108"/>
      <c r="M28" s="344">
        <f>$P$24</f>
        <v>0</v>
      </c>
      <c r="Q28" s="683"/>
      <c r="R28" s="685"/>
      <c r="S28" s="683"/>
      <c r="T28" s="683"/>
      <c r="U28" s="683"/>
      <c r="V28" s="683"/>
      <c r="W28" s="683"/>
      <c r="X28" s="683"/>
      <c r="Y28" s="683"/>
      <c r="Z28" s="683"/>
      <c r="AA28" s="836"/>
      <c r="AB28" s="836"/>
      <c r="AC28" s="836"/>
      <c r="AD28" s="836"/>
      <c r="AE28" s="836"/>
      <c r="AF28" s="836"/>
      <c r="AG28" s="836"/>
      <c r="AH28" s="836"/>
      <c r="AI28" s="836"/>
      <c r="AJ28" s="836"/>
      <c r="AK28" s="836"/>
      <c r="AL28" s="836"/>
      <c r="AM28" s="836"/>
      <c r="AN28" s="836"/>
    </row>
    <row r="29" spans="10:40" ht="20.25" customHeight="1" hidden="1">
      <c r="J29" s="310" t="s">
        <v>43</v>
      </c>
      <c r="K29" s="311"/>
      <c r="L29" s="311"/>
      <c r="M29" s="345">
        <f>Rentabilität!$C$13</f>
        <v>0</v>
      </c>
      <c r="Q29" s="683"/>
      <c r="R29" s="685"/>
      <c r="S29" s="683"/>
      <c r="T29" s="683"/>
      <c r="U29" s="683"/>
      <c r="V29" s="683"/>
      <c r="W29" s="683"/>
      <c r="X29" s="683"/>
      <c r="Y29" s="683"/>
      <c r="Z29" s="683"/>
      <c r="AA29" s="836"/>
      <c r="AB29" s="836"/>
      <c r="AC29" s="836"/>
      <c r="AD29" s="836"/>
      <c r="AE29" s="836"/>
      <c r="AF29" s="836"/>
      <c r="AG29" s="836"/>
      <c r="AH29" s="836"/>
      <c r="AI29" s="836"/>
      <c r="AJ29" s="836"/>
      <c r="AK29" s="836"/>
      <c r="AL29" s="836"/>
      <c r="AM29" s="836"/>
      <c r="AN29" s="836"/>
    </row>
    <row r="30" spans="10:40" ht="20.25" customHeight="1" hidden="1" thickBot="1">
      <c r="J30" s="101" t="s">
        <v>215</v>
      </c>
      <c r="K30" s="102"/>
      <c r="L30" s="311"/>
      <c r="M30" s="345">
        <f>Rentabilität!$C$14</f>
        <v>0</v>
      </c>
      <c r="Q30" s="683"/>
      <c r="R30" s="685"/>
      <c r="S30" s="683"/>
      <c r="T30" s="683"/>
      <c r="U30" s="683"/>
      <c r="V30" s="683"/>
      <c r="W30" s="683"/>
      <c r="X30" s="683"/>
      <c r="Y30" s="683"/>
      <c r="Z30" s="683"/>
      <c r="AA30" s="836"/>
      <c r="AB30" s="836"/>
      <c r="AC30" s="836"/>
      <c r="AD30" s="836"/>
      <c r="AE30" s="836"/>
      <c r="AF30" s="836"/>
      <c r="AG30" s="836"/>
      <c r="AH30" s="836"/>
      <c r="AI30" s="836"/>
      <c r="AJ30" s="836"/>
      <c r="AK30" s="836"/>
      <c r="AL30" s="836"/>
      <c r="AM30" s="836"/>
      <c r="AN30" s="836"/>
    </row>
    <row r="31" spans="10:40" ht="20.25" customHeight="1" hidden="1" thickTop="1">
      <c r="J31" s="308" t="s">
        <v>214</v>
      </c>
      <c r="K31" s="307"/>
      <c r="L31" s="307"/>
      <c r="M31" s="347">
        <f>IF((M29-M30)&lt;0,0,IF(M28=0,"",(M29-M30)/M28))</f>
      </c>
      <c r="Q31" s="683"/>
      <c r="R31" s="685"/>
      <c r="S31" s="683"/>
      <c r="T31" s="683"/>
      <c r="U31" s="683"/>
      <c r="V31" s="683"/>
      <c r="W31" s="683"/>
      <c r="X31" s="683"/>
      <c r="Y31" s="683"/>
      <c r="Z31" s="683"/>
      <c r="AA31" s="836"/>
      <c r="AB31" s="836"/>
      <c r="AC31" s="836"/>
      <c r="AD31" s="836"/>
      <c r="AE31" s="836"/>
      <c r="AF31" s="836"/>
      <c r="AG31" s="836"/>
      <c r="AH31" s="836"/>
      <c r="AI31" s="836"/>
      <c r="AJ31" s="836"/>
      <c r="AK31" s="836"/>
      <c r="AL31" s="836"/>
      <c r="AM31" s="836"/>
      <c r="AN31" s="836"/>
    </row>
    <row r="32" spans="10:40" ht="20.25" customHeight="1" hidden="1" thickBot="1">
      <c r="J32" s="309" t="s">
        <v>213</v>
      </c>
      <c r="K32" s="350"/>
      <c r="L32" s="351"/>
      <c r="M32" s="352"/>
      <c r="Q32" s="683"/>
      <c r="R32" s="685"/>
      <c r="S32" s="683"/>
      <c r="T32" s="683"/>
      <c r="U32" s="683"/>
      <c r="V32" s="683"/>
      <c r="W32" s="683"/>
      <c r="X32" s="683"/>
      <c r="Y32" s="683"/>
      <c r="Z32" s="683"/>
      <c r="AA32" s="836"/>
      <c r="AB32" s="836"/>
      <c r="AC32" s="836"/>
      <c r="AD32" s="836"/>
      <c r="AE32" s="836"/>
      <c r="AF32" s="836"/>
      <c r="AG32" s="836"/>
      <c r="AH32" s="836"/>
      <c r="AI32" s="836"/>
      <c r="AJ32" s="836"/>
      <c r="AK32" s="836"/>
      <c r="AL32" s="836"/>
      <c r="AM32" s="836"/>
      <c r="AN32" s="836"/>
    </row>
    <row r="33" spans="17:40" ht="20.25" customHeight="1" thickTop="1">
      <c r="Q33" s="683"/>
      <c r="R33" s="685"/>
      <c r="S33" s="683"/>
      <c r="T33" s="683"/>
      <c r="U33" s="683"/>
      <c r="V33" s="683"/>
      <c r="W33" s="683"/>
      <c r="X33" s="683"/>
      <c r="Y33" s="683"/>
      <c r="Z33" s="683"/>
      <c r="AA33" s="836"/>
      <c r="AB33" s="836"/>
      <c r="AC33" s="836"/>
      <c r="AD33" s="836"/>
      <c r="AE33" s="836"/>
      <c r="AF33" s="836"/>
      <c r="AG33" s="836"/>
      <c r="AH33" s="836"/>
      <c r="AI33" s="836"/>
      <c r="AJ33" s="836"/>
      <c r="AK33" s="836"/>
      <c r="AL33" s="836"/>
      <c r="AM33" s="836"/>
      <c r="AN33" s="836"/>
    </row>
    <row r="34" spans="1:40" ht="20.25" customHeight="1">
      <c r="A34" s="683"/>
      <c r="B34" s="683"/>
      <c r="C34" s="684"/>
      <c r="D34" s="683"/>
      <c r="E34" s="683"/>
      <c r="F34" s="683"/>
      <c r="G34" s="683"/>
      <c r="H34" s="683"/>
      <c r="I34" s="683"/>
      <c r="J34" s="683"/>
      <c r="K34" s="683"/>
      <c r="L34" s="683"/>
      <c r="M34" s="683"/>
      <c r="N34" s="686"/>
      <c r="O34" s="686"/>
      <c r="P34" s="686"/>
      <c r="Q34" s="686"/>
      <c r="R34" s="685"/>
      <c r="S34" s="683"/>
      <c r="T34" s="683"/>
      <c r="U34" s="683"/>
      <c r="V34" s="683"/>
      <c r="W34" s="683"/>
      <c r="X34" s="683"/>
      <c r="Y34" s="683"/>
      <c r="Z34" s="683"/>
      <c r="AA34" s="836"/>
      <c r="AB34" s="836"/>
      <c r="AC34" s="836"/>
      <c r="AD34" s="836"/>
      <c r="AE34" s="836"/>
      <c r="AF34" s="836"/>
      <c r="AG34" s="836"/>
      <c r="AH34" s="836"/>
      <c r="AI34" s="836"/>
      <c r="AJ34" s="836"/>
      <c r="AK34" s="836"/>
      <c r="AL34" s="836"/>
      <c r="AM34" s="836"/>
      <c r="AN34" s="836"/>
    </row>
    <row r="35" spans="1:40" ht="20.25" customHeight="1">
      <c r="A35" s="683"/>
      <c r="B35" s="683"/>
      <c r="C35" s="684"/>
      <c r="D35" s="683"/>
      <c r="E35" s="683"/>
      <c r="F35" s="683"/>
      <c r="G35" s="683"/>
      <c r="H35" s="683"/>
      <c r="I35" s="683"/>
      <c r="J35" s="683"/>
      <c r="K35" s="683"/>
      <c r="L35" s="683"/>
      <c r="M35" s="683"/>
      <c r="N35" s="686"/>
      <c r="O35" s="686"/>
      <c r="P35" s="686"/>
      <c r="Q35" s="686"/>
      <c r="R35" s="685"/>
      <c r="S35" s="683"/>
      <c r="T35" s="683"/>
      <c r="U35" s="683"/>
      <c r="V35" s="683"/>
      <c r="W35" s="683"/>
      <c r="X35" s="683"/>
      <c r="Y35" s="683"/>
      <c r="Z35" s="683"/>
      <c r="AA35" s="836"/>
      <c r="AB35" s="836"/>
      <c r="AC35" s="836"/>
      <c r="AD35" s="836"/>
      <c r="AE35" s="836"/>
      <c r="AF35" s="836"/>
      <c r="AG35" s="836"/>
      <c r="AH35" s="836"/>
      <c r="AI35" s="836"/>
      <c r="AJ35" s="836"/>
      <c r="AK35" s="836"/>
      <c r="AL35" s="836"/>
      <c r="AM35" s="836"/>
      <c r="AN35" s="836"/>
    </row>
    <row r="36" spans="1:40" ht="20.25" customHeight="1">
      <c r="A36" s="683"/>
      <c r="B36" s="683"/>
      <c r="C36" s="684"/>
      <c r="D36" s="683"/>
      <c r="E36" s="683"/>
      <c r="F36" s="683"/>
      <c r="G36" s="683"/>
      <c r="H36" s="683"/>
      <c r="I36" s="683"/>
      <c r="J36" s="683"/>
      <c r="K36" s="683"/>
      <c r="L36" s="683"/>
      <c r="M36" s="683"/>
      <c r="N36" s="686"/>
      <c r="O36" s="686"/>
      <c r="P36" s="686"/>
      <c r="Q36" s="686"/>
      <c r="R36" s="685"/>
      <c r="S36" s="683"/>
      <c r="T36" s="683"/>
      <c r="U36" s="683"/>
      <c r="V36" s="683"/>
      <c r="W36" s="683"/>
      <c r="X36" s="683"/>
      <c r="Y36" s="683"/>
      <c r="Z36" s="683"/>
      <c r="AA36" s="836"/>
      <c r="AB36" s="836"/>
      <c r="AC36" s="836"/>
      <c r="AD36" s="836"/>
      <c r="AE36" s="836"/>
      <c r="AF36" s="836"/>
      <c r="AG36" s="836"/>
      <c r="AH36" s="836"/>
      <c r="AI36" s="836"/>
      <c r="AJ36" s="836"/>
      <c r="AK36" s="836"/>
      <c r="AL36" s="836"/>
      <c r="AM36" s="836"/>
      <c r="AN36" s="836"/>
    </row>
    <row r="37" spans="1:40" ht="20.25" customHeight="1">
      <c r="A37" s="683"/>
      <c r="B37" s="683"/>
      <c r="C37" s="684"/>
      <c r="D37" s="683"/>
      <c r="E37" s="683"/>
      <c r="F37" s="683"/>
      <c r="G37" s="683"/>
      <c r="H37" s="683"/>
      <c r="I37" s="683"/>
      <c r="J37" s="683"/>
      <c r="K37" s="683"/>
      <c r="L37" s="683"/>
      <c r="M37" s="683"/>
      <c r="N37" s="686"/>
      <c r="O37" s="686"/>
      <c r="P37" s="686"/>
      <c r="Q37" s="686"/>
      <c r="R37" s="685"/>
      <c r="S37" s="683"/>
      <c r="T37" s="683"/>
      <c r="U37" s="683"/>
      <c r="V37" s="683"/>
      <c r="W37" s="683"/>
      <c r="X37" s="683"/>
      <c r="Y37" s="683"/>
      <c r="Z37" s="683"/>
      <c r="AA37" s="836"/>
      <c r="AB37" s="836"/>
      <c r="AC37" s="836"/>
      <c r="AD37" s="836"/>
      <c r="AE37" s="836"/>
      <c r="AF37" s="836"/>
      <c r="AG37" s="836"/>
      <c r="AH37" s="836"/>
      <c r="AI37" s="836"/>
      <c r="AJ37" s="836"/>
      <c r="AK37" s="836"/>
      <c r="AL37" s="836"/>
      <c r="AM37" s="836"/>
      <c r="AN37" s="836"/>
    </row>
    <row r="38" spans="1:40" ht="20.25" customHeight="1">
      <c r="A38" s="683"/>
      <c r="B38" s="683"/>
      <c r="C38" s="684"/>
      <c r="D38" s="683"/>
      <c r="E38" s="683"/>
      <c r="F38" s="683"/>
      <c r="G38" s="683"/>
      <c r="H38" s="683"/>
      <c r="I38" s="683"/>
      <c r="J38" s="683"/>
      <c r="K38" s="683"/>
      <c r="L38" s="683"/>
      <c r="M38" s="683"/>
      <c r="N38" s="686"/>
      <c r="O38" s="686"/>
      <c r="P38" s="686"/>
      <c r="Q38" s="686"/>
      <c r="R38" s="685"/>
      <c r="S38" s="683"/>
      <c r="T38" s="683"/>
      <c r="U38" s="683"/>
      <c r="V38" s="683"/>
      <c r="W38" s="683"/>
      <c r="X38" s="683"/>
      <c r="Y38" s="683"/>
      <c r="Z38" s="683"/>
      <c r="AA38" s="836"/>
      <c r="AB38" s="836"/>
      <c r="AC38" s="836"/>
      <c r="AD38" s="836"/>
      <c r="AE38" s="836"/>
      <c r="AF38" s="836"/>
      <c r="AG38" s="836"/>
      <c r="AH38" s="836"/>
      <c r="AI38" s="836"/>
      <c r="AJ38" s="836"/>
      <c r="AK38" s="836"/>
      <c r="AL38" s="836"/>
      <c r="AM38" s="836"/>
      <c r="AN38" s="836"/>
    </row>
    <row r="39" spans="1:40" ht="20.25" customHeight="1">
      <c r="A39" s="683"/>
      <c r="B39" s="683"/>
      <c r="C39" s="684"/>
      <c r="D39" s="683"/>
      <c r="E39" s="683"/>
      <c r="F39" s="683"/>
      <c r="G39" s="683"/>
      <c r="H39" s="683"/>
      <c r="I39" s="683"/>
      <c r="J39" s="683"/>
      <c r="K39" s="683"/>
      <c r="L39" s="683"/>
      <c r="M39" s="683"/>
      <c r="N39" s="686"/>
      <c r="O39" s="686"/>
      <c r="P39" s="686"/>
      <c r="Q39" s="686"/>
      <c r="R39" s="685"/>
      <c r="S39" s="683"/>
      <c r="T39" s="683"/>
      <c r="U39" s="683"/>
      <c r="V39" s="683"/>
      <c r="W39" s="683"/>
      <c r="X39" s="683"/>
      <c r="Y39" s="683"/>
      <c r="Z39" s="683"/>
      <c r="AA39" s="836"/>
      <c r="AB39" s="836"/>
      <c r="AC39" s="836"/>
      <c r="AD39" s="836"/>
      <c r="AE39" s="836"/>
      <c r="AF39" s="836"/>
      <c r="AG39" s="836"/>
      <c r="AH39" s="836"/>
      <c r="AI39" s="836"/>
      <c r="AJ39" s="836"/>
      <c r="AK39" s="836"/>
      <c r="AL39" s="836"/>
      <c r="AM39" s="836"/>
      <c r="AN39" s="836"/>
    </row>
    <row r="40" spans="1:40" ht="12.75">
      <c r="A40" s="683"/>
      <c r="B40" s="683"/>
      <c r="C40" s="684"/>
      <c r="D40" s="683"/>
      <c r="E40" s="683"/>
      <c r="F40" s="683"/>
      <c r="G40" s="683"/>
      <c r="H40" s="683"/>
      <c r="I40" s="683"/>
      <c r="J40" s="683"/>
      <c r="K40" s="683"/>
      <c r="L40" s="683"/>
      <c r="M40" s="683"/>
      <c r="N40" s="683"/>
      <c r="O40" s="683"/>
      <c r="P40" s="683"/>
      <c r="Q40" s="683"/>
      <c r="R40" s="685"/>
      <c r="S40" s="683"/>
      <c r="T40" s="683"/>
      <c r="U40" s="683"/>
      <c r="V40" s="683"/>
      <c r="W40" s="683"/>
      <c r="X40" s="683"/>
      <c r="Y40" s="683"/>
      <c r="Z40" s="683"/>
      <c r="AA40" s="836"/>
      <c r="AB40" s="836"/>
      <c r="AC40" s="836"/>
      <c r="AD40" s="836"/>
      <c r="AE40" s="836"/>
      <c r="AF40" s="836"/>
      <c r="AG40" s="836"/>
      <c r="AH40" s="836"/>
      <c r="AI40" s="836"/>
      <c r="AJ40" s="836"/>
      <c r="AK40" s="836"/>
      <c r="AL40" s="836"/>
      <c r="AM40" s="836"/>
      <c r="AN40" s="836"/>
    </row>
    <row r="41" spans="1:40" ht="12.75">
      <c r="A41" s="683"/>
      <c r="B41" s="683"/>
      <c r="C41" s="684"/>
      <c r="D41" s="683"/>
      <c r="E41" s="683"/>
      <c r="F41" s="683"/>
      <c r="G41" s="683"/>
      <c r="H41" s="683"/>
      <c r="I41" s="683"/>
      <c r="J41" s="683"/>
      <c r="K41" s="683"/>
      <c r="L41" s="683"/>
      <c r="M41" s="683"/>
      <c r="N41" s="683"/>
      <c r="O41" s="683"/>
      <c r="P41" s="683"/>
      <c r="Q41" s="683"/>
      <c r="R41" s="685"/>
      <c r="S41" s="683"/>
      <c r="T41" s="683"/>
      <c r="U41" s="683"/>
      <c r="V41" s="683"/>
      <c r="W41" s="683"/>
      <c r="X41" s="683"/>
      <c r="Y41" s="683"/>
      <c r="Z41" s="683"/>
      <c r="AA41" s="836"/>
      <c r="AB41" s="836"/>
      <c r="AC41" s="836"/>
      <c r="AD41" s="836"/>
      <c r="AE41" s="836"/>
      <c r="AF41" s="836"/>
      <c r="AG41" s="836"/>
      <c r="AH41" s="836"/>
      <c r="AI41" s="836"/>
      <c r="AJ41" s="836"/>
      <c r="AK41" s="836"/>
      <c r="AL41" s="836"/>
      <c r="AM41" s="836"/>
      <c r="AN41" s="836"/>
    </row>
    <row r="42" spans="1:40" ht="12.75">
      <c r="A42" s="683"/>
      <c r="B42" s="683"/>
      <c r="C42" s="684"/>
      <c r="D42" s="683"/>
      <c r="E42" s="683"/>
      <c r="F42" s="683"/>
      <c r="G42" s="683"/>
      <c r="H42" s="683"/>
      <c r="I42" s="683"/>
      <c r="J42" s="683"/>
      <c r="K42" s="683"/>
      <c r="L42" s="683"/>
      <c r="M42" s="683"/>
      <c r="N42" s="683"/>
      <c r="O42" s="683"/>
      <c r="P42" s="683"/>
      <c r="Q42" s="683"/>
      <c r="R42" s="685"/>
      <c r="S42" s="683"/>
      <c r="T42" s="683"/>
      <c r="U42" s="683"/>
      <c r="V42" s="683"/>
      <c r="W42" s="683"/>
      <c r="X42" s="683"/>
      <c r="Y42" s="683"/>
      <c r="Z42" s="683"/>
      <c r="AA42" s="836"/>
      <c r="AB42" s="836"/>
      <c r="AC42" s="836"/>
      <c r="AD42" s="836"/>
      <c r="AE42" s="836"/>
      <c r="AF42" s="836"/>
      <c r="AG42" s="836"/>
      <c r="AH42" s="836"/>
      <c r="AI42" s="836"/>
      <c r="AJ42" s="836"/>
      <c r="AK42" s="836"/>
      <c r="AL42" s="836"/>
      <c r="AM42" s="836"/>
      <c r="AN42" s="836"/>
    </row>
    <row r="43" spans="1:40" ht="12.75">
      <c r="A43" s="683"/>
      <c r="B43" s="683"/>
      <c r="C43" s="684"/>
      <c r="D43" s="683"/>
      <c r="E43" s="683"/>
      <c r="F43" s="683"/>
      <c r="G43" s="683"/>
      <c r="H43" s="683"/>
      <c r="I43" s="683"/>
      <c r="J43" s="683"/>
      <c r="K43" s="683"/>
      <c r="L43" s="683"/>
      <c r="M43" s="683"/>
      <c r="N43" s="683"/>
      <c r="O43" s="683"/>
      <c r="P43" s="683"/>
      <c r="Q43" s="683"/>
      <c r="R43" s="685"/>
      <c r="S43" s="683"/>
      <c r="T43" s="683"/>
      <c r="U43" s="683"/>
      <c r="V43" s="683"/>
      <c r="W43" s="683"/>
      <c r="X43" s="683"/>
      <c r="Y43" s="683"/>
      <c r="Z43" s="683"/>
      <c r="AA43" s="836"/>
      <c r="AB43" s="836"/>
      <c r="AC43" s="836"/>
      <c r="AD43" s="836"/>
      <c r="AE43" s="836"/>
      <c r="AF43" s="836"/>
      <c r="AG43" s="836"/>
      <c r="AH43" s="836"/>
      <c r="AI43" s="836"/>
      <c r="AJ43" s="836"/>
      <c r="AK43" s="836"/>
      <c r="AL43" s="836"/>
      <c r="AM43" s="836"/>
      <c r="AN43" s="836"/>
    </row>
    <row r="44" spans="1:40" ht="12.75">
      <c r="A44" s="683"/>
      <c r="B44" s="683"/>
      <c r="C44" s="684"/>
      <c r="D44" s="683"/>
      <c r="E44" s="683"/>
      <c r="F44" s="683"/>
      <c r="G44" s="683"/>
      <c r="H44" s="683"/>
      <c r="I44" s="683"/>
      <c r="J44" s="683"/>
      <c r="K44" s="683"/>
      <c r="L44" s="683"/>
      <c r="M44" s="683"/>
      <c r="N44" s="683"/>
      <c r="O44" s="683"/>
      <c r="P44" s="683"/>
      <c r="Q44" s="683"/>
      <c r="R44" s="685"/>
      <c r="S44" s="683"/>
      <c r="T44" s="683"/>
      <c r="U44" s="683"/>
      <c r="V44" s="683"/>
      <c r="W44" s="683"/>
      <c r="X44" s="683"/>
      <c r="Y44" s="683"/>
      <c r="Z44" s="683"/>
      <c r="AA44" s="836"/>
      <c r="AB44" s="836"/>
      <c r="AC44" s="836"/>
      <c r="AD44" s="836"/>
      <c r="AE44" s="836"/>
      <c r="AF44" s="836"/>
      <c r="AG44" s="836"/>
      <c r="AH44" s="836"/>
      <c r="AI44" s="836"/>
      <c r="AJ44" s="836"/>
      <c r="AK44" s="836"/>
      <c r="AL44" s="836"/>
      <c r="AM44" s="836"/>
      <c r="AN44" s="836"/>
    </row>
    <row r="45" spans="1:40" ht="12.75">
      <c r="A45" s="683"/>
      <c r="B45" s="683"/>
      <c r="C45" s="684"/>
      <c r="D45" s="683"/>
      <c r="E45" s="683"/>
      <c r="F45" s="683"/>
      <c r="G45" s="683"/>
      <c r="H45" s="683"/>
      <c r="I45" s="683"/>
      <c r="J45" s="683"/>
      <c r="K45" s="683"/>
      <c r="L45" s="683"/>
      <c r="M45" s="683"/>
      <c r="N45" s="683"/>
      <c r="O45" s="683"/>
      <c r="P45" s="683"/>
      <c r="Q45" s="683"/>
      <c r="R45" s="685"/>
      <c r="S45" s="683"/>
      <c r="T45" s="683"/>
      <c r="U45" s="683"/>
      <c r="V45" s="683"/>
      <c r="W45" s="683"/>
      <c r="X45" s="683"/>
      <c r="Y45" s="683"/>
      <c r="Z45" s="683"/>
      <c r="AA45" s="836"/>
      <c r="AB45" s="836"/>
      <c r="AC45" s="836"/>
      <c r="AD45" s="836"/>
      <c r="AE45" s="836"/>
      <c r="AF45" s="836"/>
      <c r="AG45" s="836"/>
      <c r="AH45" s="836"/>
      <c r="AI45" s="836"/>
      <c r="AJ45" s="836"/>
      <c r="AK45" s="836"/>
      <c r="AL45" s="836"/>
      <c r="AM45" s="836"/>
      <c r="AN45" s="836"/>
    </row>
    <row r="46" spans="1:40" ht="12.75">
      <c r="A46" s="683"/>
      <c r="B46" s="683"/>
      <c r="C46" s="684"/>
      <c r="D46" s="683"/>
      <c r="E46" s="683"/>
      <c r="F46" s="683"/>
      <c r="G46" s="683"/>
      <c r="H46" s="683"/>
      <c r="I46" s="683"/>
      <c r="J46" s="683"/>
      <c r="K46" s="683"/>
      <c r="L46" s="683"/>
      <c r="M46" s="683"/>
      <c r="N46" s="683"/>
      <c r="O46" s="683"/>
      <c r="P46" s="683"/>
      <c r="Q46" s="683"/>
      <c r="R46" s="685"/>
      <c r="S46" s="683"/>
      <c r="T46" s="683"/>
      <c r="U46" s="683"/>
      <c r="V46" s="683"/>
      <c r="W46" s="683"/>
      <c r="X46" s="683"/>
      <c r="Y46" s="683"/>
      <c r="Z46" s="683"/>
      <c r="AA46" s="836"/>
      <c r="AB46" s="836"/>
      <c r="AC46" s="836"/>
      <c r="AD46" s="836"/>
      <c r="AE46" s="836"/>
      <c r="AF46" s="836"/>
      <c r="AG46" s="836"/>
      <c r="AH46" s="836"/>
      <c r="AI46" s="836"/>
      <c r="AJ46" s="836"/>
      <c r="AK46" s="836"/>
      <c r="AL46" s="836"/>
      <c r="AM46" s="836"/>
      <c r="AN46" s="836"/>
    </row>
    <row r="47" spans="1:40" ht="12.75">
      <c r="A47" s="683"/>
      <c r="B47" s="683"/>
      <c r="C47" s="684"/>
      <c r="D47" s="683"/>
      <c r="E47" s="683"/>
      <c r="F47" s="683"/>
      <c r="G47" s="683"/>
      <c r="H47" s="683"/>
      <c r="I47" s="683"/>
      <c r="J47" s="683"/>
      <c r="K47" s="683"/>
      <c r="L47" s="683"/>
      <c r="M47" s="683"/>
      <c r="N47" s="683"/>
      <c r="O47" s="683"/>
      <c r="P47" s="683"/>
      <c r="Q47" s="683"/>
      <c r="R47" s="685"/>
      <c r="S47" s="683"/>
      <c r="T47" s="683"/>
      <c r="U47" s="683"/>
      <c r="V47" s="683"/>
      <c r="W47" s="683"/>
      <c r="X47" s="683"/>
      <c r="Y47" s="683"/>
      <c r="Z47" s="683"/>
      <c r="AA47" s="836"/>
      <c r="AB47" s="836"/>
      <c r="AC47" s="836"/>
      <c r="AD47" s="836"/>
      <c r="AE47" s="836"/>
      <c r="AF47" s="836"/>
      <c r="AG47" s="836"/>
      <c r="AH47" s="836"/>
      <c r="AI47" s="836"/>
      <c r="AJ47" s="836"/>
      <c r="AK47" s="836"/>
      <c r="AL47" s="836"/>
      <c r="AM47" s="836"/>
      <c r="AN47" s="836"/>
    </row>
    <row r="48" spans="1:40" ht="12.75">
      <c r="A48" s="683"/>
      <c r="B48" s="683"/>
      <c r="C48" s="684"/>
      <c r="D48" s="683"/>
      <c r="E48" s="683"/>
      <c r="F48" s="683"/>
      <c r="G48" s="683"/>
      <c r="H48" s="683"/>
      <c r="I48" s="683"/>
      <c r="J48" s="683"/>
      <c r="K48" s="683"/>
      <c r="L48" s="683"/>
      <c r="M48" s="683"/>
      <c r="N48" s="683"/>
      <c r="O48" s="683"/>
      <c r="P48" s="683"/>
      <c r="Q48" s="683"/>
      <c r="R48" s="685"/>
      <c r="S48" s="683"/>
      <c r="T48" s="683"/>
      <c r="U48" s="683"/>
      <c r="V48" s="683"/>
      <c r="W48" s="683"/>
      <c r="X48" s="683"/>
      <c r="Y48" s="683"/>
      <c r="Z48" s="683"/>
      <c r="AA48" s="836"/>
      <c r="AB48" s="836"/>
      <c r="AC48" s="836"/>
      <c r="AD48" s="836"/>
      <c r="AE48" s="836"/>
      <c r="AF48" s="836"/>
      <c r="AG48" s="836"/>
      <c r="AH48" s="836"/>
      <c r="AI48" s="836"/>
      <c r="AJ48" s="836"/>
      <c r="AK48" s="836"/>
      <c r="AL48" s="836"/>
      <c r="AM48" s="836"/>
      <c r="AN48" s="836"/>
    </row>
    <row r="49" spans="1:40" ht="12.75">
      <c r="A49" s="683"/>
      <c r="B49" s="683"/>
      <c r="C49" s="684"/>
      <c r="D49" s="683"/>
      <c r="E49" s="683"/>
      <c r="F49" s="683"/>
      <c r="G49" s="683"/>
      <c r="H49" s="683"/>
      <c r="I49" s="683"/>
      <c r="J49" s="683"/>
      <c r="K49" s="683"/>
      <c r="L49" s="683"/>
      <c r="M49" s="683"/>
      <c r="N49" s="683"/>
      <c r="O49" s="683"/>
      <c r="P49" s="683"/>
      <c r="Q49" s="683"/>
      <c r="R49" s="685"/>
      <c r="S49" s="683"/>
      <c r="T49" s="683"/>
      <c r="U49" s="683"/>
      <c r="V49" s="683"/>
      <c r="W49" s="683"/>
      <c r="X49" s="683"/>
      <c r="Y49" s="683"/>
      <c r="Z49" s="683"/>
      <c r="AA49" s="836"/>
      <c r="AB49" s="836"/>
      <c r="AC49" s="836"/>
      <c r="AD49" s="836"/>
      <c r="AE49" s="836"/>
      <c r="AF49" s="836"/>
      <c r="AG49" s="836"/>
      <c r="AH49" s="836"/>
      <c r="AI49" s="836"/>
      <c r="AJ49" s="836"/>
      <c r="AK49" s="836"/>
      <c r="AL49" s="836"/>
      <c r="AM49" s="836"/>
      <c r="AN49" s="836"/>
    </row>
    <row r="50" spans="1:40" ht="12.75">
      <c r="A50" s="683"/>
      <c r="B50" s="683"/>
      <c r="C50" s="684"/>
      <c r="D50" s="683"/>
      <c r="E50" s="683"/>
      <c r="F50" s="683"/>
      <c r="G50" s="683"/>
      <c r="H50" s="683"/>
      <c r="I50" s="683"/>
      <c r="J50" s="683"/>
      <c r="K50" s="683"/>
      <c r="L50" s="683"/>
      <c r="M50" s="683"/>
      <c r="N50" s="683"/>
      <c r="O50" s="683"/>
      <c r="P50" s="683"/>
      <c r="Q50" s="683"/>
      <c r="R50" s="685"/>
      <c r="S50" s="683"/>
      <c r="T50" s="683"/>
      <c r="U50" s="683"/>
      <c r="V50" s="683"/>
      <c r="W50" s="683"/>
      <c r="X50" s="683"/>
      <c r="Y50" s="683"/>
      <c r="Z50" s="683"/>
      <c r="AA50" s="836"/>
      <c r="AB50" s="836"/>
      <c r="AC50" s="836"/>
      <c r="AD50" s="836"/>
      <c r="AE50" s="836"/>
      <c r="AF50" s="836"/>
      <c r="AG50" s="836"/>
      <c r="AH50" s="836"/>
      <c r="AI50" s="836"/>
      <c r="AJ50" s="836"/>
      <c r="AK50" s="836"/>
      <c r="AL50" s="836"/>
      <c r="AM50" s="836"/>
      <c r="AN50" s="836"/>
    </row>
    <row r="51" spans="1:40" ht="12.75">
      <c r="A51" s="683"/>
      <c r="B51" s="683"/>
      <c r="C51" s="684"/>
      <c r="D51" s="683"/>
      <c r="E51" s="683"/>
      <c r="F51" s="683"/>
      <c r="G51" s="683"/>
      <c r="H51" s="683"/>
      <c r="I51" s="683"/>
      <c r="J51" s="683"/>
      <c r="K51" s="683"/>
      <c r="L51" s="683"/>
      <c r="M51" s="683"/>
      <c r="N51" s="683"/>
      <c r="O51" s="683"/>
      <c r="P51" s="683"/>
      <c r="Q51" s="683"/>
      <c r="R51" s="685"/>
      <c r="S51" s="683"/>
      <c r="T51" s="683"/>
      <c r="U51" s="683"/>
      <c r="V51" s="683"/>
      <c r="W51" s="683"/>
      <c r="X51" s="683"/>
      <c r="Y51" s="683"/>
      <c r="Z51" s="683"/>
      <c r="AA51" s="836"/>
      <c r="AB51" s="836"/>
      <c r="AC51" s="836"/>
      <c r="AD51" s="836"/>
      <c r="AE51" s="836"/>
      <c r="AF51" s="836"/>
      <c r="AG51" s="836"/>
      <c r="AH51" s="836"/>
      <c r="AI51" s="836"/>
      <c r="AJ51" s="836"/>
      <c r="AK51" s="836"/>
      <c r="AL51" s="836"/>
      <c r="AM51" s="836"/>
      <c r="AN51" s="836"/>
    </row>
    <row r="52" spans="1:40" ht="12.75">
      <c r="A52" s="683"/>
      <c r="B52" s="683"/>
      <c r="C52" s="684"/>
      <c r="D52" s="683"/>
      <c r="E52" s="683"/>
      <c r="F52" s="683"/>
      <c r="G52" s="683"/>
      <c r="H52" s="683"/>
      <c r="I52" s="683"/>
      <c r="J52" s="683"/>
      <c r="K52" s="683"/>
      <c r="L52" s="683"/>
      <c r="M52" s="683"/>
      <c r="N52" s="683"/>
      <c r="O52" s="683"/>
      <c r="P52" s="683"/>
      <c r="Q52" s="683"/>
      <c r="R52" s="685"/>
      <c r="S52" s="683"/>
      <c r="T52" s="683"/>
      <c r="U52" s="683"/>
      <c r="V52" s="683"/>
      <c r="W52" s="683"/>
      <c r="X52" s="683"/>
      <c r="Y52" s="683"/>
      <c r="Z52" s="683"/>
      <c r="AA52" s="836"/>
      <c r="AB52" s="836"/>
      <c r="AC52" s="836"/>
      <c r="AD52" s="836"/>
      <c r="AE52" s="836"/>
      <c r="AF52" s="836"/>
      <c r="AG52" s="836"/>
      <c r="AH52" s="836"/>
      <c r="AI52" s="836"/>
      <c r="AJ52" s="836"/>
      <c r="AK52" s="836"/>
      <c r="AL52" s="836"/>
      <c r="AM52" s="836"/>
      <c r="AN52" s="836"/>
    </row>
    <row r="53" spans="1:40" ht="12.75">
      <c r="A53" s="683"/>
      <c r="B53" s="683"/>
      <c r="C53" s="684"/>
      <c r="D53" s="683"/>
      <c r="E53" s="683"/>
      <c r="F53" s="683"/>
      <c r="G53" s="683"/>
      <c r="H53" s="683"/>
      <c r="I53" s="683"/>
      <c r="J53" s="683"/>
      <c r="K53" s="683"/>
      <c r="L53" s="683"/>
      <c r="M53" s="683"/>
      <c r="N53" s="683"/>
      <c r="O53" s="683"/>
      <c r="P53" s="683"/>
      <c r="Q53" s="683"/>
      <c r="R53" s="685"/>
      <c r="S53" s="683"/>
      <c r="T53" s="683"/>
      <c r="U53" s="683"/>
      <c r="V53" s="683"/>
      <c r="W53" s="683"/>
      <c r="X53" s="683"/>
      <c r="Y53" s="683"/>
      <c r="Z53" s="683"/>
      <c r="AA53" s="836"/>
      <c r="AB53" s="836"/>
      <c r="AC53" s="836"/>
      <c r="AD53" s="836"/>
      <c r="AE53" s="836"/>
      <c r="AF53" s="836"/>
      <c r="AG53" s="836"/>
      <c r="AH53" s="836"/>
      <c r="AI53" s="836"/>
      <c r="AJ53" s="836"/>
      <c r="AK53" s="836"/>
      <c r="AL53" s="836"/>
      <c r="AM53" s="836"/>
      <c r="AN53" s="836"/>
    </row>
    <row r="54" spans="1:40" ht="12.75">
      <c r="A54" s="683"/>
      <c r="B54" s="683"/>
      <c r="C54" s="684"/>
      <c r="D54" s="683"/>
      <c r="E54" s="683"/>
      <c r="F54" s="683"/>
      <c r="G54" s="683"/>
      <c r="H54" s="683"/>
      <c r="I54" s="683"/>
      <c r="J54" s="683"/>
      <c r="K54" s="683"/>
      <c r="L54" s="683"/>
      <c r="M54" s="683"/>
      <c r="N54" s="683"/>
      <c r="O54" s="683"/>
      <c r="P54" s="683"/>
      <c r="Q54" s="683"/>
      <c r="R54" s="685"/>
      <c r="S54" s="683"/>
      <c r="T54" s="683"/>
      <c r="U54" s="683"/>
      <c r="V54" s="683"/>
      <c r="W54" s="683"/>
      <c r="X54" s="683"/>
      <c r="Y54" s="683"/>
      <c r="Z54" s="683"/>
      <c r="AA54" s="836"/>
      <c r="AB54" s="836"/>
      <c r="AC54" s="836"/>
      <c r="AD54" s="836"/>
      <c r="AE54" s="836"/>
      <c r="AF54" s="836"/>
      <c r="AG54" s="836"/>
      <c r="AH54" s="836"/>
      <c r="AI54" s="836"/>
      <c r="AJ54" s="836"/>
      <c r="AK54" s="836"/>
      <c r="AL54" s="836"/>
      <c r="AM54" s="836"/>
      <c r="AN54" s="836"/>
    </row>
    <row r="55" spans="1:40" ht="12.75">
      <c r="A55" s="683"/>
      <c r="B55" s="683"/>
      <c r="C55" s="684"/>
      <c r="D55" s="683"/>
      <c r="E55" s="683"/>
      <c r="F55" s="683"/>
      <c r="G55" s="683"/>
      <c r="H55" s="683"/>
      <c r="I55" s="683"/>
      <c r="J55" s="683"/>
      <c r="K55" s="683"/>
      <c r="L55" s="683"/>
      <c r="M55" s="683"/>
      <c r="N55" s="683"/>
      <c r="O55" s="683"/>
      <c r="P55" s="683"/>
      <c r="Q55" s="683"/>
      <c r="R55" s="685"/>
      <c r="S55" s="683"/>
      <c r="T55" s="683"/>
      <c r="U55" s="683"/>
      <c r="V55" s="683"/>
      <c r="W55" s="683"/>
      <c r="X55" s="683"/>
      <c r="Y55" s="683"/>
      <c r="Z55" s="683"/>
      <c r="AA55" s="836"/>
      <c r="AB55" s="836"/>
      <c r="AC55" s="836"/>
      <c r="AD55" s="836"/>
      <c r="AE55" s="836"/>
      <c r="AF55" s="836"/>
      <c r="AG55" s="836"/>
      <c r="AH55" s="836"/>
      <c r="AI55" s="836"/>
      <c r="AJ55" s="836"/>
      <c r="AK55" s="836"/>
      <c r="AL55" s="836"/>
      <c r="AM55" s="836"/>
      <c r="AN55" s="836"/>
    </row>
    <row r="56" spans="1:40" ht="12.75">
      <c r="A56" s="683"/>
      <c r="B56" s="683"/>
      <c r="C56" s="684"/>
      <c r="D56" s="683"/>
      <c r="E56" s="683"/>
      <c r="F56" s="683"/>
      <c r="G56" s="683"/>
      <c r="H56" s="683"/>
      <c r="I56" s="683"/>
      <c r="J56" s="683"/>
      <c r="K56" s="683"/>
      <c r="L56" s="683"/>
      <c r="M56" s="683"/>
      <c r="N56" s="683"/>
      <c r="O56" s="683"/>
      <c r="P56" s="683"/>
      <c r="Q56" s="683"/>
      <c r="R56" s="685"/>
      <c r="S56" s="683"/>
      <c r="T56" s="683"/>
      <c r="U56" s="683"/>
      <c r="V56" s="683"/>
      <c r="W56" s="683"/>
      <c r="X56" s="683"/>
      <c r="Y56" s="683"/>
      <c r="Z56" s="683"/>
      <c r="AA56" s="836"/>
      <c r="AB56" s="836"/>
      <c r="AC56" s="836"/>
      <c r="AD56" s="836"/>
      <c r="AE56" s="836"/>
      <c r="AF56" s="836"/>
      <c r="AG56" s="836"/>
      <c r="AH56" s="836"/>
      <c r="AI56" s="836"/>
      <c r="AJ56" s="836"/>
      <c r="AK56" s="836"/>
      <c r="AL56" s="836"/>
      <c r="AM56" s="836"/>
      <c r="AN56" s="836"/>
    </row>
    <row r="57" spans="1:40" ht="12.75">
      <c r="A57" s="683"/>
      <c r="B57" s="683"/>
      <c r="C57" s="684"/>
      <c r="D57" s="683"/>
      <c r="E57" s="683"/>
      <c r="F57" s="683"/>
      <c r="G57" s="683"/>
      <c r="H57" s="683"/>
      <c r="I57" s="683"/>
      <c r="J57" s="683"/>
      <c r="K57" s="683"/>
      <c r="L57" s="683"/>
      <c r="M57" s="683"/>
      <c r="N57" s="683"/>
      <c r="O57" s="683"/>
      <c r="P57" s="683"/>
      <c r="Q57" s="683"/>
      <c r="R57" s="685"/>
      <c r="S57" s="683"/>
      <c r="T57" s="683"/>
      <c r="U57" s="683"/>
      <c r="V57" s="683"/>
      <c r="W57" s="683"/>
      <c r="X57" s="683"/>
      <c r="Y57" s="683"/>
      <c r="Z57" s="683"/>
      <c r="AA57" s="836"/>
      <c r="AB57" s="836"/>
      <c r="AC57" s="836"/>
      <c r="AD57" s="836"/>
      <c r="AE57" s="836"/>
      <c r="AF57" s="836"/>
      <c r="AG57" s="836"/>
      <c r="AH57" s="836"/>
      <c r="AI57" s="836"/>
      <c r="AJ57" s="836"/>
      <c r="AK57" s="836"/>
      <c r="AL57" s="836"/>
      <c r="AM57" s="836"/>
      <c r="AN57" s="836"/>
    </row>
    <row r="58" spans="1:40" ht="12.75">
      <c r="A58" s="683"/>
      <c r="B58" s="683"/>
      <c r="C58" s="684"/>
      <c r="D58" s="683"/>
      <c r="E58" s="683"/>
      <c r="F58" s="683"/>
      <c r="G58" s="683"/>
      <c r="H58" s="683"/>
      <c r="I58" s="683"/>
      <c r="J58" s="683"/>
      <c r="K58" s="683"/>
      <c r="L58" s="683"/>
      <c r="M58" s="683"/>
      <c r="N58" s="683"/>
      <c r="O58" s="683"/>
      <c r="P58" s="683"/>
      <c r="Q58" s="683"/>
      <c r="R58" s="685"/>
      <c r="S58" s="683"/>
      <c r="T58" s="683"/>
      <c r="U58" s="683"/>
      <c r="V58" s="683"/>
      <c r="W58" s="683"/>
      <c r="X58" s="683"/>
      <c r="Y58" s="683"/>
      <c r="Z58" s="683"/>
      <c r="AA58" s="836"/>
      <c r="AB58" s="836"/>
      <c r="AC58" s="836"/>
      <c r="AD58" s="836"/>
      <c r="AE58" s="836"/>
      <c r="AF58" s="836"/>
      <c r="AG58" s="836"/>
      <c r="AH58" s="836"/>
      <c r="AI58" s="836"/>
      <c r="AJ58" s="836"/>
      <c r="AK58" s="836"/>
      <c r="AL58" s="836"/>
      <c r="AM58" s="836"/>
      <c r="AN58" s="836"/>
    </row>
    <row r="59" spans="1:40" ht="12.75">
      <c r="A59" s="683"/>
      <c r="B59" s="683"/>
      <c r="C59" s="684"/>
      <c r="D59" s="683"/>
      <c r="E59" s="683"/>
      <c r="F59" s="683"/>
      <c r="G59" s="683"/>
      <c r="H59" s="683"/>
      <c r="I59" s="683"/>
      <c r="J59" s="683"/>
      <c r="K59" s="683"/>
      <c r="L59" s="683"/>
      <c r="M59" s="683"/>
      <c r="N59" s="683"/>
      <c r="O59" s="683"/>
      <c r="P59" s="683"/>
      <c r="Q59" s="683"/>
      <c r="R59" s="685"/>
      <c r="S59" s="683"/>
      <c r="T59" s="683"/>
      <c r="U59" s="683"/>
      <c r="V59" s="683"/>
      <c r="W59" s="683"/>
      <c r="X59" s="683"/>
      <c r="Y59" s="683"/>
      <c r="Z59" s="683"/>
      <c r="AA59" s="836"/>
      <c r="AB59" s="836"/>
      <c r="AC59" s="836"/>
      <c r="AD59" s="836"/>
      <c r="AE59" s="836"/>
      <c r="AF59" s="836"/>
      <c r="AG59" s="836"/>
      <c r="AH59" s="836"/>
      <c r="AI59" s="836"/>
      <c r="AJ59" s="836"/>
      <c r="AK59" s="836"/>
      <c r="AL59" s="836"/>
      <c r="AM59" s="836"/>
      <c r="AN59" s="836"/>
    </row>
    <row r="60" spans="1:40" ht="12.75">
      <c r="A60" s="683"/>
      <c r="B60" s="683"/>
      <c r="C60" s="684"/>
      <c r="D60" s="683"/>
      <c r="E60" s="683"/>
      <c r="F60" s="683"/>
      <c r="G60" s="683"/>
      <c r="H60" s="683"/>
      <c r="I60" s="683"/>
      <c r="J60" s="683"/>
      <c r="K60" s="683"/>
      <c r="L60" s="683"/>
      <c r="M60" s="683"/>
      <c r="N60" s="683"/>
      <c r="O60" s="683"/>
      <c r="P60" s="683"/>
      <c r="Q60" s="683"/>
      <c r="R60" s="685"/>
      <c r="S60" s="683"/>
      <c r="T60" s="683"/>
      <c r="U60" s="683"/>
      <c r="V60" s="683"/>
      <c r="W60" s="683"/>
      <c r="X60" s="683"/>
      <c r="Y60" s="683"/>
      <c r="Z60" s="683"/>
      <c r="AA60" s="836"/>
      <c r="AB60" s="836"/>
      <c r="AC60" s="836"/>
      <c r="AD60" s="836"/>
      <c r="AE60" s="836"/>
      <c r="AF60" s="836"/>
      <c r="AG60" s="836"/>
      <c r="AH60" s="836"/>
      <c r="AI60" s="836"/>
      <c r="AJ60" s="836"/>
      <c r="AK60" s="836"/>
      <c r="AL60" s="836"/>
      <c r="AM60" s="836"/>
      <c r="AN60" s="836"/>
    </row>
    <row r="61" spans="1:40" ht="12.75">
      <c r="A61" s="683"/>
      <c r="B61" s="683"/>
      <c r="C61" s="684"/>
      <c r="D61" s="683"/>
      <c r="E61" s="683"/>
      <c r="F61" s="683"/>
      <c r="G61" s="683"/>
      <c r="H61" s="683"/>
      <c r="I61" s="683"/>
      <c r="J61" s="683"/>
      <c r="K61" s="683"/>
      <c r="L61" s="683"/>
      <c r="M61" s="683"/>
      <c r="N61" s="683"/>
      <c r="O61" s="683"/>
      <c r="P61" s="683"/>
      <c r="Q61" s="683"/>
      <c r="R61" s="685"/>
      <c r="S61" s="683"/>
      <c r="T61" s="683"/>
      <c r="U61" s="683"/>
      <c r="V61" s="683"/>
      <c r="W61" s="683"/>
      <c r="X61" s="683"/>
      <c r="Y61" s="683"/>
      <c r="Z61" s="683"/>
      <c r="AA61" s="836"/>
      <c r="AB61" s="836"/>
      <c r="AC61" s="836"/>
      <c r="AD61" s="836"/>
      <c r="AE61" s="836"/>
      <c r="AF61" s="836"/>
      <c r="AG61" s="836"/>
      <c r="AH61" s="836"/>
      <c r="AI61" s="836"/>
      <c r="AJ61" s="836"/>
      <c r="AK61" s="836"/>
      <c r="AL61" s="836"/>
      <c r="AM61" s="836"/>
      <c r="AN61" s="836"/>
    </row>
    <row r="62" spans="1:40" ht="12.75">
      <c r="A62" s="683"/>
      <c r="B62" s="683"/>
      <c r="C62" s="684"/>
      <c r="D62" s="683"/>
      <c r="E62" s="683"/>
      <c r="F62" s="683"/>
      <c r="G62" s="683"/>
      <c r="H62" s="683"/>
      <c r="I62" s="683"/>
      <c r="J62" s="683"/>
      <c r="K62" s="683"/>
      <c r="L62" s="683"/>
      <c r="M62" s="683"/>
      <c r="N62" s="683"/>
      <c r="O62" s="683"/>
      <c r="P62" s="683"/>
      <c r="Q62" s="683"/>
      <c r="R62" s="685"/>
      <c r="S62" s="683"/>
      <c r="T62" s="683"/>
      <c r="U62" s="683"/>
      <c r="V62" s="683"/>
      <c r="W62" s="683"/>
      <c r="X62" s="683"/>
      <c r="Y62" s="683"/>
      <c r="Z62" s="683"/>
      <c r="AA62" s="836"/>
      <c r="AB62" s="836"/>
      <c r="AC62" s="836"/>
      <c r="AD62" s="836"/>
      <c r="AE62" s="836"/>
      <c r="AF62" s="836"/>
      <c r="AG62" s="836"/>
      <c r="AH62" s="836"/>
      <c r="AI62" s="836"/>
      <c r="AJ62" s="836"/>
      <c r="AK62" s="836"/>
      <c r="AL62" s="836"/>
      <c r="AM62" s="836"/>
      <c r="AN62" s="836"/>
    </row>
    <row r="63" spans="1:40" ht="12.75">
      <c r="A63" s="683"/>
      <c r="B63" s="683"/>
      <c r="C63" s="684"/>
      <c r="D63" s="683"/>
      <c r="E63" s="683"/>
      <c r="F63" s="683"/>
      <c r="G63" s="683"/>
      <c r="H63" s="683"/>
      <c r="I63" s="683"/>
      <c r="J63" s="683"/>
      <c r="K63" s="683"/>
      <c r="L63" s="683"/>
      <c r="M63" s="683"/>
      <c r="N63" s="683"/>
      <c r="O63" s="683"/>
      <c r="P63" s="683"/>
      <c r="Q63" s="683"/>
      <c r="R63" s="685"/>
      <c r="S63" s="683"/>
      <c r="T63" s="683"/>
      <c r="U63" s="683"/>
      <c r="V63" s="683"/>
      <c r="W63" s="683"/>
      <c r="X63" s="683"/>
      <c r="Y63" s="683"/>
      <c r="Z63" s="683"/>
      <c r="AA63" s="836"/>
      <c r="AB63" s="836"/>
      <c r="AC63" s="836"/>
      <c r="AD63" s="836"/>
      <c r="AE63" s="836"/>
      <c r="AF63" s="836"/>
      <c r="AG63" s="836"/>
      <c r="AH63" s="836"/>
      <c r="AI63" s="836"/>
      <c r="AJ63" s="836"/>
      <c r="AK63" s="836"/>
      <c r="AL63" s="836"/>
      <c r="AM63" s="836"/>
      <c r="AN63" s="836"/>
    </row>
    <row r="64" spans="1:40" ht="12.75">
      <c r="A64" s="683"/>
      <c r="B64" s="683"/>
      <c r="C64" s="684"/>
      <c r="D64" s="683"/>
      <c r="E64" s="683"/>
      <c r="F64" s="683"/>
      <c r="G64" s="683"/>
      <c r="H64" s="683"/>
      <c r="I64" s="683"/>
      <c r="J64" s="683"/>
      <c r="K64" s="683"/>
      <c r="L64" s="683"/>
      <c r="M64" s="683"/>
      <c r="N64" s="683"/>
      <c r="O64" s="683"/>
      <c r="P64" s="683"/>
      <c r="Q64" s="683"/>
      <c r="R64" s="685"/>
      <c r="S64" s="683"/>
      <c r="T64" s="683"/>
      <c r="U64" s="683"/>
      <c r="V64" s="683"/>
      <c r="W64" s="683"/>
      <c r="X64" s="683"/>
      <c r="Y64" s="683"/>
      <c r="Z64" s="683"/>
      <c r="AA64" s="836"/>
      <c r="AB64" s="836"/>
      <c r="AC64" s="836"/>
      <c r="AD64" s="836"/>
      <c r="AE64" s="836"/>
      <c r="AF64" s="836"/>
      <c r="AG64" s="836"/>
      <c r="AH64" s="836"/>
      <c r="AI64" s="836"/>
      <c r="AJ64" s="836"/>
      <c r="AK64" s="836"/>
      <c r="AL64" s="836"/>
      <c r="AM64" s="836"/>
      <c r="AN64" s="836"/>
    </row>
    <row r="65" spans="1:40" ht="12.75">
      <c r="A65" s="683"/>
      <c r="B65" s="683"/>
      <c r="C65" s="684"/>
      <c r="D65" s="683"/>
      <c r="E65" s="683"/>
      <c r="F65" s="683"/>
      <c r="G65" s="683"/>
      <c r="H65" s="683"/>
      <c r="I65" s="683"/>
      <c r="J65" s="683"/>
      <c r="K65" s="683"/>
      <c r="L65" s="683"/>
      <c r="M65" s="683"/>
      <c r="N65" s="683"/>
      <c r="O65" s="683"/>
      <c r="P65" s="683"/>
      <c r="Q65" s="683"/>
      <c r="R65" s="685"/>
      <c r="S65" s="683"/>
      <c r="T65" s="683"/>
      <c r="U65" s="683"/>
      <c r="V65" s="683"/>
      <c r="W65" s="683"/>
      <c r="X65" s="683"/>
      <c r="Y65" s="683"/>
      <c r="Z65" s="683"/>
      <c r="AA65" s="836"/>
      <c r="AB65" s="836"/>
      <c r="AC65" s="836"/>
      <c r="AD65" s="836"/>
      <c r="AE65" s="836"/>
      <c r="AF65" s="836"/>
      <c r="AG65" s="836"/>
      <c r="AH65" s="836"/>
      <c r="AI65" s="836"/>
      <c r="AJ65" s="836"/>
      <c r="AK65" s="836"/>
      <c r="AL65" s="836"/>
      <c r="AM65" s="836"/>
      <c r="AN65" s="836"/>
    </row>
    <row r="66" spans="1:40" ht="12.75">
      <c r="A66" s="683"/>
      <c r="B66" s="683"/>
      <c r="C66" s="684"/>
      <c r="D66" s="683"/>
      <c r="E66" s="683"/>
      <c r="F66" s="683"/>
      <c r="G66" s="683"/>
      <c r="H66" s="683"/>
      <c r="I66" s="683"/>
      <c r="J66" s="683"/>
      <c r="K66" s="683"/>
      <c r="L66" s="683"/>
      <c r="M66" s="683"/>
      <c r="N66" s="683"/>
      <c r="O66" s="683"/>
      <c r="P66" s="683"/>
      <c r="Q66" s="683"/>
      <c r="R66" s="685"/>
      <c r="S66" s="683"/>
      <c r="T66" s="683"/>
      <c r="U66" s="683"/>
      <c r="V66" s="683"/>
      <c r="W66" s="683"/>
      <c r="X66" s="683"/>
      <c r="Y66" s="683"/>
      <c r="Z66" s="683"/>
      <c r="AA66" s="836"/>
      <c r="AB66" s="836"/>
      <c r="AC66" s="836"/>
      <c r="AD66" s="836"/>
      <c r="AE66" s="836"/>
      <c r="AF66" s="836"/>
      <c r="AG66" s="836"/>
      <c r="AH66" s="836"/>
      <c r="AI66" s="836"/>
      <c r="AJ66" s="836"/>
      <c r="AK66" s="836"/>
      <c r="AL66" s="836"/>
      <c r="AM66" s="836"/>
      <c r="AN66" s="836"/>
    </row>
    <row r="67" spans="1:40" ht="12.75">
      <c r="A67" s="683"/>
      <c r="B67" s="683"/>
      <c r="C67" s="684"/>
      <c r="D67" s="683"/>
      <c r="E67" s="683"/>
      <c r="F67" s="683"/>
      <c r="G67" s="683"/>
      <c r="H67" s="683"/>
      <c r="I67" s="683"/>
      <c r="J67" s="683"/>
      <c r="K67" s="683"/>
      <c r="L67" s="683"/>
      <c r="M67" s="683"/>
      <c r="N67" s="683"/>
      <c r="O67" s="683"/>
      <c r="P67" s="683"/>
      <c r="Q67" s="683"/>
      <c r="R67" s="685"/>
      <c r="S67" s="683"/>
      <c r="T67" s="683"/>
      <c r="U67" s="683"/>
      <c r="V67" s="683"/>
      <c r="W67" s="683"/>
      <c r="X67" s="683"/>
      <c r="Y67" s="683"/>
      <c r="Z67" s="683"/>
      <c r="AA67" s="836"/>
      <c r="AB67" s="836"/>
      <c r="AC67" s="836"/>
      <c r="AD67" s="836"/>
      <c r="AE67" s="836"/>
      <c r="AF67" s="836"/>
      <c r="AG67" s="836"/>
      <c r="AH67" s="836"/>
      <c r="AI67" s="836"/>
      <c r="AJ67" s="836"/>
      <c r="AK67" s="836"/>
      <c r="AL67" s="836"/>
      <c r="AM67" s="836"/>
      <c r="AN67" s="836"/>
    </row>
    <row r="68" spans="1:40" ht="12.75">
      <c r="A68" s="683"/>
      <c r="B68" s="683"/>
      <c r="C68" s="684"/>
      <c r="D68" s="683"/>
      <c r="E68" s="683"/>
      <c r="F68" s="683"/>
      <c r="G68" s="683"/>
      <c r="H68" s="683"/>
      <c r="I68" s="683"/>
      <c r="J68" s="683"/>
      <c r="K68" s="683"/>
      <c r="L68" s="683"/>
      <c r="M68" s="683"/>
      <c r="N68" s="683"/>
      <c r="O68" s="683"/>
      <c r="P68" s="683"/>
      <c r="Q68" s="683"/>
      <c r="R68" s="685"/>
      <c r="S68" s="683"/>
      <c r="T68" s="683"/>
      <c r="U68" s="683"/>
      <c r="V68" s="683"/>
      <c r="W68" s="683"/>
      <c r="X68" s="683"/>
      <c r="Y68" s="683"/>
      <c r="Z68" s="683"/>
      <c r="AA68" s="836"/>
      <c r="AB68" s="836"/>
      <c r="AC68" s="836"/>
      <c r="AD68" s="836"/>
      <c r="AE68" s="836"/>
      <c r="AF68" s="836"/>
      <c r="AG68" s="836"/>
      <c r="AH68" s="836"/>
      <c r="AI68" s="836"/>
      <c r="AJ68" s="836"/>
      <c r="AK68" s="836"/>
      <c r="AL68" s="836"/>
      <c r="AM68" s="836"/>
      <c r="AN68" s="836"/>
    </row>
    <row r="69" spans="1:40" ht="12.75">
      <c r="A69" s="683"/>
      <c r="B69" s="683"/>
      <c r="C69" s="684"/>
      <c r="D69" s="683"/>
      <c r="E69" s="683"/>
      <c r="F69" s="683"/>
      <c r="G69" s="683"/>
      <c r="H69" s="683"/>
      <c r="I69" s="683"/>
      <c r="J69" s="683"/>
      <c r="K69" s="683"/>
      <c r="L69" s="683"/>
      <c r="M69" s="683"/>
      <c r="N69" s="683"/>
      <c r="O69" s="683"/>
      <c r="P69" s="683"/>
      <c r="Q69" s="683"/>
      <c r="R69" s="685"/>
      <c r="S69" s="683"/>
      <c r="T69" s="683"/>
      <c r="U69" s="683"/>
      <c r="V69" s="683"/>
      <c r="W69" s="683"/>
      <c r="X69" s="683"/>
      <c r="Y69" s="683"/>
      <c r="Z69" s="683"/>
      <c r="AA69" s="836"/>
      <c r="AB69" s="836"/>
      <c r="AC69" s="836"/>
      <c r="AD69" s="836"/>
      <c r="AE69" s="836"/>
      <c r="AF69" s="836"/>
      <c r="AG69" s="836"/>
      <c r="AH69" s="836"/>
      <c r="AI69" s="836"/>
      <c r="AJ69" s="836"/>
      <c r="AK69" s="836"/>
      <c r="AL69" s="836"/>
      <c r="AM69" s="836"/>
      <c r="AN69" s="836"/>
    </row>
    <row r="70" spans="1:40" ht="12.75">
      <c r="A70" s="683"/>
      <c r="B70" s="683"/>
      <c r="C70" s="684"/>
      <c r="D70" s="683"/>
      <c r="E70" s="683"/>
      <c r="F70" s="683"/>
      <c r="G70" s="683"/>
      <c r="H70" s="683"/>
      <c r="I70" s="683"/>
      <c r="J70" s="683"/>
      <c r="K70" s="683"/>
      <c r="L70" s="683"/>
      <c r="M70" s="683"/>
      <c r="N70" s="683"/>
      <c r="O70" s="683"/>
      <c r="P70" s="683"/>
      <c r="Q70" s="683"/>
      <c r="R70" s="685"/>
      <c r="S70" s="683"/>
      <c r="T70" s="683"/>
      <c r="U70" s="683"/>
      <c r="V70" s="683"/>
      <c r="W70" s="683"/>
      <c r="X70" s="683"/>
      <c r="Y70" s="683"/>
      <c r="Z70" s="683"/>
      <c r="AA70" s="836"/>
      <c r="AB70" s="836"/>
      <c r="AC70" s="836"/>
      <c r="AD70" s="836"/>
      <c r="AE70" s="836"/>
      <c r="AF70" s="836"/>
      <c r="AG70" s="836"/>
      <c r="AH70" s="836"/>
      <c r="AI70" s="836"/>
      <c r="AJ70" s="836"/>
      <c r="AK70" s="836"/>
      <c r="AL70" s="836"/>
      <c r="AM70" s="836"/>
      <c r="AN70" s="836"/>
    </row>
    <row r="71" spans="1:40" ht="12.75">
      <c r="A71" s="683"/>
      <c r="B71" s="683"/>
      <c r="C71" s="684"/>
      <c r="D71" s="683"/>
      <c r="E71" s="683"/>
      <c r="F71" s="683"/>
      <c r="G71" s="683"/>
      <c r="H71" s="683"/>
      <c r="I71" s="683"/>
      <c r="J71" s="683"/>
      <c r="K71" s="683"/>
      <c r="L71" s="683"/>
      <c r="M71" s="683"/>
      <c r="N71" s="683"/>
      <c r="O71" s="683"/>
      <c r="P71" s="683"/>
      <c r="Q71" s="683"/>
      <c r="R71" s="685"/>
      <c r="S71" s="683"/>
      <c r="T71" s="683"/>
      <c r="U71" s="683"/>
      <c r="V71" s="683"/>
      <c r="W71" s="683"/>
      <c r="X71" s="683"/>
      <c r="Y71" s="683"/>
      <c r="Z71" s="683"/>
      <c r="AA71" s="836"/>
      <c r="AB71" s="836"/>
      <c r="AC71" s="836"/>
      <c r="AD71" s="836"/>
      <c r="AE71" s="836"/>
      <c r="AF71" s="836"/>
      <c r="AG71" s="836"/>
      <c r="AH71" s="836"/>
      <c r="AI71" s="836"/>
      <c r="AJ71" s="836"/>
      <c r="AK71" s="836"/>
      <c r="AL71" s="836"/>
      <c r="AM71" s="836"/>
      <c r="AN71" s="836"/>
    </row>
    <row r="72" spans="1:40" ht="12.75">
      <c r="A72" s="683"/>
      <c r="B72" s="683"/>
      <c r="C72" s="684"/>
      <c r="D72" s="683"/>
      <c r="E72" s="683"/>
      <c r="F72" s="683"/>
      <c r="G72" s="683"/>
      <c r="H72" s="683"/>
      <c r="I72" s="683"/>
      <c r="J72" s="683"/>
      <c r="K72" s="683"/>
      <c r="L72" s="683"/>
      <c r="M72" s="683"/>
      <c r="N72" s="683"/>
      <c r="O72" s="683"/>
      <c r="P72" s="683"/>
      <c r="Q72" s="683"/>
      <c r="R72" s="685"/>
      <c r="S72" s="683"/>
      <c r="T72" s="683"/>
      <c r="U72" s="683"/>
      <c r="V72" s="683"/>
      <c r="W72" s="683"/>
      <c r="X72" s="683"/>
      <c r="Y72" s="683"/>
      <c r="Z72" s="683"/>
      <c r="AA72" s="836"/>
      <c r="AB72" s="836"/>
      <c r="AC72" s="836"/>
      <c r="AD72" s="836"/>
      <c r="AE72" s="836"/>
      <c r="AF72" s="836"/>
      <c r="AG72" s="836"/>
      <c r="AH72" s="836"/>
      <c r="AI72" s="836"/>
      <c r="AJ72" s="836"/>
      <c r="AK72" s="836"/>
      <c r="AL72" s="836"/>
      <c r="AM72" s="836"/>
      <c r="AN72" s="836"/>
    </row>
    <row r="73" spans="1:40" ht="12.75">
      <c r="A73" s="683"/>
      <c r="B73" s="683"/>
      <c r="C73" s="684"/>
      <c r="D73" s="683"/>
      <c r="E73" s="683"/>
      <c r="F73" s="683"/>
      <c r="G73" s="683"/>
      <c r="H73" s="683"/>
      <c r="I73" s="683"/>
      <c r="J73" s="683"/>
      <c r="K73" s="683"/>
      <c r="L73" s="683"/>
      <c r="M73" s="683"/>
      <c r="N73" s="683"/>
      <c r="O73" s="683"/>
      <c r="P73" s="683"/>
      <c r="Q73" s="683"/>
      <c r="R73" s="685"/>
      <c r="S73" s="683"/>
      <c r="T73" s="683"/>
      <c r="U73" s="683"/>
      <c r="V73" s="683"/>
      <c r="W73" s="683"/>
      <c r="X73" s="683"/>
      <c r="Y73" s="683"/>
      <c r="Z73" s="683"/>
      <c r="AA73" s="836"/>
      <c r="AB73" s="836"/>
      <c r="AC73" s="836"/>
      <c r="AD73" s="836"/>
      <c r="AE73" s="836"/>
      <c r="AF73" s="836"/>
      <c r="AG73" s="836"/>
      <c r="AH73" s="836"/>
      <c r="AI73" s="836"/>
      <c r="AJ73" s="836"/>
      <c r="AK73" s="836"/>
      <c r="AL73" s="836"/>
      <c r="AM73" s="836"/>
      <c r="AN73" s="836"/>
    </row>
    <row r="74" spans="1:40" ht="12.75">
      <c r="A74" s="683"/>
      <c r="B74" s="683"/>
      <c r="C74" s="684"/>
      <c r="D74" s="683"/>
      <c r="E74" s="683"/>
      <c r="F74" s="683"/>
      <c r="G74" s="683"/>
      <c r="H74" s="683"/>
      <c r="I74" s="683"/>
      <c r="J74" s="683"/>
      <c r="K74" s="683"/>
      <c r="L74" s="683"/>
      <c r="M74" s="683"/>
      <c r="N74" s="683"/>
      <c r="O74" s="683"/>
      <c r="P74" s="683"/>
      <c r="Q74" s="683"/>
      <c r="R74" s="685"/>
      <c r="S74" s="683"/>
      <c r="T74" s="683"/>
      <c r="U74" s="683"/>
      <c r="V74" s="683"/>
      <c r="W74" s="683"/>
      <c r="X74" s="683"/>
      <c r="Y74" s="683"/>
      <c r="Z74" s="683"/>
      <c r="AA74" s="836"/>
      <c r="AB74" s="836"/>
      <c r="AC74" s="836"/>
      <c r="AD74" s="836"/>
      <c r="AE74" s="836"/>
      <c r="AF74" s="836"/>
      <c r="AG74" s="836"/>
      <c r="AH74" s="836"/>
      <c r="AI74" s="836"/>
      <c r="AJ74" s="836"/>
      <c r="AK74" s="836"/>
      <c r="AL74" s="836"/>
      <c r="AM74" s="836"/>
      <c r="AN74" s="836"/>
    </row>
    <row r="75" spans="1:40" ht="12.75">
      <c r="A75" s="683"/>
      <c r="B75" s="683"/>
      <c r="C75" s="684"/>
      <c r="D75" s="683"/>
      <c r="E75" s="683"/>
      <c r="F75" s="683"/>
      <c r="G75" s="683"/>
      <c r="H75" s="683"/>
      <c r="I75" s="683"/>
      <c r="J75" s="683"/>
      <c r="K75" s="683"/>
      <c r="L75" s="683"/>
      <c r="M75" s="683"/>
      <c r="N75" s="683"/>
      <c r="O75" s="683"/>
      <c r="P75" s="683"/>
      <c r="Q75" s="683"/>
      <c r="R75" s="685"/>
      <c r="S75" s="683"/>
      <c r="T75" s="683"/>
      <c r="U75" s="683"/>
      <c r="V75" s="683"/>
      <c r="W75" s="683"/>
      <c r="X75" s="683"/>
      <c r="Y75" s="683"/>
      <c r="Z75" s="683"/>
      <c r="AA75" s="836"/>
      <c r="AB75" s="836"/>
      <c r="AC75" s="836"/>
      <c r="AD75" s="836"/>
      <c r="AE75" s="836"/>
      <c r="AF75" s="836"/>
      <c r="AG75" s="836"/>
      <c r="AH75" s="836"/>
      <c r="AI75" s="836"/>
      <c r="AJ75" s="836"/>
      <c r="AK75" s="836"/>
      <c r="AL75" s="836"/>
      <c r="AM75" s="836"/>
      <c r="AN75" s="836"/>
    </row>
    <row r="76" spans="1:40" ht="12.75">
      <c r="A76" s="683"/>
      <c r="B76" s="683"/>
      <c r="C76" s="684"/>
      <c r="D76" s="683"/>
      <c r="E76" s="683"/>
      <c r="F76" s="683"/>
      <c r="G76" s="683"/>
      <c r="H76" s="683"/>
      <c r="I76" s="683"/>
      <c r="J76" s="683"/>
      <c r="K76" s="683"/>
      <c r="L76" s="683"/>
      <c r="M76" s="683"/>
      <c r="N76" s="683"/>
      <c r="O76" s="683"/>
      <c r="P76" s="683"/>
      <c r="Q76" s="683"/>
      <c r="R76" s="685"/>
      <c r="S76" s="683"/>
      <c r="T76" s="683"/>
      <c r="U76" s="683"/>
      <c r="V76" s="683"/>
      <c r="W76" s="683"/>
      <c r="X76" s="683"/>
      <c r="Y76" s="683"/>
      <c r="Z76" s="683"/>
      <c r="AA76" s="836"/>
      <c r="AB76" s="836"/>
      <c r="AC76" s="836"/>
      <c r="AD76" s="836"/>
      <c r="AE76" s="836"/>
      <c r="AF76" s="836"/>
      <c r="AG76" s="836"/>
      <c r="AH76" s="836"/>
      <c r="AI76" s="836"/>
      <c r="AJ76" s="836"/>
      <c r="AK76" s="836"/>
      <c r="AL76" s="836"/>
      <c r="AM76" s="836"/>
      <c r="AN76" s="836"/>
    </row>
    <row r="77" spans="1:40" ht="12.75">
      <c r="A77" s="683"/>
      <c r="B77" s="683"/>
      <c r="C77" s="684"/>
      <c r="D77" s="683"/>
      <c r="E77" s="683"/>
      <c r="F77" s="683"/>
      <c r="G77" s="683"/>
      <c r="H77" s="683"/>
      <c r="I77" s="683"/>
      <c r="J77" s="683"/>
      <c r="K77" s="683"/>
      <c r="L77" s="683"/>
      <c r="M77" s="683"/>
      <c r="N77" s="683"/>
      <c r="O77" s="683"/>
      <c r="P77" s="683"/>
      <c r="Q77" s="683"/>
      <c r="R77" s="685"/>
      <c r="S77" s="683"/>
      <c r="T77" s="683"/>
      <c r="U77" s="683"/>
      <c r="V77" s="683"/>
      <c r="W77" s="683"/>
      <c r="X77" s="683"/>
      <c r="Y77" s="683"/>
      <c r="Z77" s="683"/>
      <c r="AA77" s="836"/>
      <c r="AB77" s="836"/>
      <c r="AC77" s="836"/>
      <c r="AD77" s="836"/>
      <c r="AE77" s="836"/>
      <c r="AF77" s="836"/>
      <c r="AG77" s="836"/>
      <c r="AH77" s="836"/>
      <c r="AI77" s="836"/>
      <c r="AJ77" s="836"/>
      <c r="AK77" s="836"/>
      <c r="AL77" s="836"/>
      <c r="AM77" s="836"/>
      <c r="AN77" s="836"/>
    </row>
    <row r="78" spans="1:40" ht="12.75">
      <c r="A78" s="683"/>
      <c r="B78" s="683"/>
      <c r="C78" s="684"/>
      <c r="D78" s="683"/>
      <c r="E78" s="683"/>
      <c r="F78" s="683"/>
      <c r="G78" s="683"/>
      <c r="H78" s="683"/>
      <c r="I78" s="683"/>
      <c r="J78" s="683"/>
      <c r="K78" s="683"/>
      <c r="L78" s="683"/>
      <c r="M78" s="683"/>
      <c r="N78" s="683"/>
      <c r="O78" s="683"/>
      <c r="P78" s="683"/>
      <c r="Q78" s="683"/>
      <c r="R78" s="685"/>
      <c r="S78" s="683"/>
      <c r="T78" s="683"/>
      <c r="U78" s="683"/>
      <c r="V78" s="683"/>
      <c r="W78" s="683"/>
      <c r="X78" s="683"/>
      <c r="Y78" s="683"/>
      <c r="Z78" s="683"/>
      <c r="AA78" s="836"/>
      <c r="AB78" s="836"/>
      <c r="AC78" s="836"/>
      <c r="AD78" s="836"/>
      <c r="AE78" s="836"/>
      <c r="AF78" s="836"/>
      <c r="AG78" s="836"/>
      <c r="AH78" s="836"/>
      <c r="AI78" s="836"/>
      <c r="AJ78" s="836"/>
      <c r="AK78" s="836"/>
      <c r="AL78" s="836"/>
      <c r="AM78" s="836"/>
      <c r="AN78" s="836"/>
    </row>
    <row r="79" spans="1:40" ht="12.75">
      <c r="A79" s="683"/>
      <c r="B79" s="683"/>
      <c r="C79" s="684"/>
      <c r="D79" s="683"/>
      <c r="E79" s="683"/>
      <c r="F79" s="683"/>
      <c r="G79" s="683"/>
      <c r="H79" s="683"/>
      <c r="I79" s="683"/>
      <c r="J79" s="683"/>
      <c r="K79" s="683"/>
      <c r="L79" s="683"/>
      <c r="M79" s="683"/>
      <c r="N79" s="683"/>
      <c r="O79" s="683"/>
      <c r="P79" s="683"/>
      <c r="Q79" s="683"/>
      <c r="R79" s="685"/>
      <c r="S79" s="683"/>
      <c r="T79" s="683"/>
      <c r="U79" s="683"/>
      <c r="V79" s="683"/>
      <c r="W79" s="683"/>
      <c r="X79" s="683"/>
      <c r="Y79" s="683"/>
      <c r="Z79" s="683"/>
      <c r="AA79" s="836"/>
      <c r="AB79" s="836"/>
      <c r="AC79" s="836"/>
      <c r="AD79" s="836"/>
      <c r="AE79" s="836"/>
      <c r="AF79" s="836"/>
      <c r="AG79" s="836"/>
      <c r="AH79" s="836"/>
      <c r="AI79" s="836"/>
      <c r="AJ79" s="836"/>
      <c r="AK79" s="836"/>
      <c r="AL79" s="836"/>
      <c r="AM79" s="836"/>
      <c r="AN79" s="836"/>
    </row>
    <row r="80" spans="1:40" ht="12.75">
      <c r="A80" s="683"/>
      <c r="B80" s="683"/>
      <c r="C80" s="684"/>
      <c r="D80" s="683"/>
      <c r="E80" s="683"/>
      <c r="F80" s="683"/>
      <c r="G80" s="683"/>
      <c r="H80" s="683"/>
      <c r="I80" s="683"/>
      <c r="J80" s="683"/>
      <c r="K80" s="683"/>
      <c r="L80" s="683"/>
      <c r="M80" s="683"/>
      <c r="N80" s="683"/>
      <c r="O80" s="683"/>
      <c r="P80" s="683"/>
      <c r="Q80" s="683"/>
      <c r="R80" s="685"/>
      <c r="S80" s="683"/>
      <c r="T80" s="683"/>
      <c r="U80" s="683"/>
      <c r="V80" s="683"/>
      <c r="W80" s="683"/>
      <c r="X80" s="683"/>
      <c r="Y80" s="683"/>
      <c r="Z80" s="683"/>
      <c r="AA80" s="836"/>
      <c r="AB80" s="836"/>
      <c r="AC80" s="836"/>
      <c r="AD80" s="836"/>
      <c r="AE80" s="836"/>
      <c r="AF80" s="836"/>
      <c r="AG80" s="836"/>
      <c r="AH80" s="836"/>
      <c r="AI80" s="836"/>
      <c r="AJ80" s="836"/>
      <c r="AK80" s="836"/>
      <c r="AL80" s="836"/>
      <c r="AM80" s="836"/>
      <c r="AN80" s="836"/>
    </row>
    <row r="81" spans="1:40" ht="12.75">
      <c r="A81" s="683"/>
      <c r="B81" s="683"/>
      <c r="C81" s="684"/>
      <c r="D81" s="683"/>
      <c r="E81" s="683"/>
      <c r="F81" s="683"/>
      <c r="G81" s="683"/>
      <c r="H81" s="683"/>
      <c r="I81" s="683"/>
      <c r="J81" s="683"/>
      <c r="K81" s="683"/>
      <c r="L81" s="683"/>
      <c r="M81" s="683"/>
      <c r="N81" s="683"/>
      <c r="O81" s="683"/>
      <c r="P81" s="683"/>
      <c r="Q81" s="683"/>
      <c r="R81" s="685"/>
      <c r="S81" s="683"/>
      <c r="T81" s="683"/>
      <c r="U81" s="683"/>
      <c r="V81" s="683"/>
      <c r="W81" s="683"/>
      <c r="X81" s="683"/>
      <c r="Y81" s="683"/>
      <c r="Z81" s="683"/>
      <c r="AA81" s="836"/>
      <c r="AB81" s="836"/>
      <c r="AC81" s="836"/>
      <c r="AD81" s="836"/>
      <c r="AE81" s="836"/>
      <c r="AF81" s="836"/>
      <c r="AG81" s="836"/>
      <c r="AH81" s="836"/>
      <c r="AI81" s="836"/>
      <c r="AJ81" s="836"/>
      <c r="AK81" s="836"/>
      <c r="AL81" s="836"/>
      <c r="AM81" s="836"/>
      <c r="AN81" s="836"/>
    </row>
    <row r="82" spans="1:40" ht="12.75">
      <c r="A82" s="683"/>
      <c r="B82" s="683"/>
      <c r="C82" s="684"/>
      <c r="D82" s="683"/>
      <c r="E82" s="683"/>
      <c r="F82" s="683"/>
      <c r="G82" s="683"/>
      <c r="H82" s="683"/>
      <c r="I82" s="683"/>
      <c r="J82" s="683"/>
      <c r="K82" s="683"/>
      <c r="L82" s="683"/>
      <c r="M82" s="683"/>
      <c r="N82" s="683"/>
      <c r="O82" s="683"/>
      <c r="P82" s="683"/>
      <c r="Q82" s="683"/>
      <c r="R82" s="685"/>
      <c r="S82" s="683"/>
      <c r="T82" s="683"/>
      <c r="U82" s="683"/>
      <c r="V82" s="683"/>
      <c r="W82" s="683"/>
      <c r="X82" s="683"/>
      <c r="Y82" s="683"/>
      <c r="Z82" s="683"/>
      <c r="AA82" s="836"/>
      <c r="AB82" s="836"/>
      <c r="AC82" s="836"/>
      <c r="AD82" s="836"/>
      <c r="AE82" s="836"/>
      <c r="AF82" s="836"/>
      <c r="AG82" s="836"/>
      <c r="AH82" s="836"/>
      <c r="AI82" s="836"/>
      <c r="AJ82" s="836"/>
      <c r="AK82" s="836"/>
      <c r="AL82" s="836"/>
      <c r="AM82" s="836"/>
      <c r="AN82" s="836"/>
    </row>
    <row r="83" spans="1:40" ht="12.75">
      <c r="A83" s="683"/>
      <c r="B83" s="683"/>
      <c r="C83" s="684"/>
      <c r="D83" s="683"/>
      <c r="E83" s="683"/>
      <c r="F83" s="683"/>
      <c r="G83" s="683"/>
      <c r="H83" s="683"/>
      <c r="I83" s="683"/>
      <c r="J83" s="683"/>
      <c r="K83" s="683"/>
      <c r="L83" s="683"/>
      <c r="M83" s="683"/>
      <c r="N83" s="683"/>
      <c r="O83" s="683"/>
      <c r="P83" s="683"/>
      <c r="Q83" s="683"/>
      <c r="R83" s="685"/>
      <c r="S83" s="683"/>
      <c r="T83" s="683"/>
      <c r="U83" s="683"/>
      <c r="V83" s="683"/>
      <c r="W83" s="683"/>
      <c r="X83" s="683"/>
      <c r="Y83" s="683"/>
      <c r="Z83" s="683"/>
      <c r="AA83" s="836"/>
      <c r="AB83" s="836"/>
      <c r="AC83" s="836"/>
      <c r="AD83" s="836"/>
      <c r="AE83" s="836"/>
      <c r="AF83" s="836"/>
      <c r="AG83" s="836"/>
      <c r="AH83" s="836"/>
      <c r="AI83" s="836"/>
      <c r="AJ83" s="836"/>
      <c r="AK83" s="836"/>
      <c r="AL83" s="836"/>
      <c r="AM83" s="836"/>
      <c r="AN83" s="836"/>
    </row>
    <row r="84" spans="1:40" ht="12.75">
      <c r="A84" s="683"/>
      <c r="B84" s="683"/>
      <c r="C84" s="684"/>
      <c r="D84" s="683"/>
      <c r="E84" s="683"/>
      <c r="F84" s="683"/>
      <c r="G84" s="683"/>
      <c r="H84" s="683"/>
      <c r="I84" s="683"/>
      <c r="J84" s="683"/>
      <c r="K84" s="683"/>
      <c r="L84" s="683"/>
      <c r="M84" s="683"/>
      <c r="N84" s="683"/>
      <c r="O84" s="683"/>
      <c r="P84" s="683"/>
      <c r="Q84" s="683"/>
      <c r="R84" s="685"/>
      <c r="S84" s="683"/>
      <c r="T84" s="683"/>
      <c r="U84" s="683"/>
      <c r="V84" s="683"/>
      <c r="W84" s="683"/>
      <c r="X84" s="683"/>
      <c r="Y84" s="683"/>
      <c r="Z84" s="683"/>
      <c r="AA84" s="836"/>
      <c r="AB84" s="836"/>
      <c r="AC84" s="836"/>
      <c r="AD84" s="836"/>
      <c r="AE84" s="836"/>
      <c r="AF84" s="836"/>
      <c r="AG84" s="836"/>
      <c r="AH84" s="836"/>
      <c r="AI84" s="836"/>
      <c r="AJ84" s="836"/>
      <c r="AK84" s="836"/>
      <c r="AL84" s="836"/>
      <c r="AM84" s="836"/>
      <c r="AN84" s="836"/>
    </row>
    <row r="85" spans="1:40" ht="12.75">
      <c r="A85" s="683"/>
      <c r="B85" s="683"/>
      <c r="C85" s="684"/>
      <c r="D85" s="683"/>
      <c r="E85" s="683"/>
      <c r="F85" s="683"/>
      <c r="G85" s="683"/>
      <c r="H85" s="683"/>
      <c r="I85" s="683"/>
      <c r="J85" s="683"/>
      <c r="K85" s="683"/>
      <c r="L85" s="683"/>
      <c r="M85" s="683"/>
      <c r="N85" s="683"/>
      <c r="O85" s="683"/>
      <c r="P85" s="683"/>
      <c r="Q85" s="683"/>
      <c r="R85" s="685"/>
      <c r="S85" s="683"/>
      <c r="T85" s="683"/>
      <c r="U85" s="683"/>
      <c r="V85" s="683"/>
      <c r="W85" s="683"/>
      <c r="X85" s="683"/>
      <c r="Y85" s="683"/>
      <c r="Z85" s="683"/>
      <c r="AA85" s="836"/>
      <c r="AB85" s="836"/>
      <c r="AC85" s="836"/>
      <c r="AD85" s="836"/>
      <c r="AE85" s="836"/>
      <c r="AF85" s="836"/>
      <c r="AG85" s="836"/>
      <c r="AH85" s="836"/>
      <c r="AI85" s="836"/>
      <c r="AJ85" s="836"/>
      <c r="AK85" s="836"/>
      <c r="AL85" s="836"/>
      <c r="AM85" s="836"/>
      <c r="AN85" s="836"/>
    </row>
    <row r="86" spans="1:40" ht="12.75">
      <c r="A86" s="683"/>
      <c r="B86" s="683"/>
      <c r="C86" s="684"/>
      <c r="D86" s="683"/>
      <c r="E86" s="683"/>
      <c r="F86" s="683"/>
      <c r="G86" s="683"/>
      <c r="H86" s="683"/>
      <c r="I86" s="683"/>
      <c r="J86" s="683"/>
      <c r="K86" s="683"/>
      <c r="L86" s="683"/>
      <c r="M86" s="683"/>
      <c r="N86" s="683"/>
      <c r="O86" s="683"/>
      <c r="P86" s="683"/>
      <c r="Q86" s="683"/>
      <c r="R86" s="685"/>
      <c r="S86" s="683"/>
      <c r="T86" s="683"/>
      <c r="U86" s="683"/>
      <c r="V86" s="683"/>
      <c r="W86" s="683"/>
      <c r="X86" s="683"/>
      <c r="Y86" s="683"/>
      <c r="Z86" s="683"/>
      <c r="AA86" s="836"/>
      <c r="AB86" s="836"/>
      <c r="AC86" s="836"/>
      <c r="AD86" s="836"/>
      <c r="AE86" s="836"/>
      <c r="AF86" s="836"/>
      <c r="AG86" s="836"/>
      <c r="AH86" s="836"/>
      <c r="AI86" s="836"/>
      <c r="AJ86" s="836"/>
      <c r="AK86" s="836"/>
      <c r="AL86" s="836"/>
      <c r="AM86" s="836"/>
      <c r="AN86" s="836"/>
    </row>
    <row r="87" spans="1:40" ht="12.75">
      <c r="A87" s="683"/>
      <c r="B87" s="683"/>
      <c r="C87" s="684"/>
      <c r="D87" s="683"/>
      <c r="E87" s="683"/>
      <c r="F87" s="683"/>
      <c r="G87" s="683"/>
      <c r="H87" s="683"/>
      <c r="I87" s="683"/>
      <c r="J87" s="683"/>
      <c r="K87" s="683"/>
      <c r="L87" s="683"/>
      <c r="M87" s="683"/>
      <c r="N87" s="683"/>
      <c r="O87" s="683"/>
      <c r="P87" s="683"/>
      <c r="Q87" s="683"/>
      <c r="R87" s="685"/>
      <c r="S87" s="683"/>
      <c r="T87" s="683"/>
      <c r="U87" s="683"/>
      <c r="V87" s="683"/>
      <c r="W87" s="683"/>
      <c r="X87" s="683"/>
      <c r="Y87" s="683"/>
      <c r="Z87" s="683"/>
      <c r="AA87" s="836"/>
      <c r="AB87" s="836"/>
      <c r="AC87" s="836"/>
      <c r="AD87" s="836"/>
      <c r="AE87" s="836"/>
      <c r="AF87" s="836"/>
      <c r="AG87" s="836"/>
      <c r="AH87" s="836"/>
      <c r="AI87" s="836"/>
      <c r="AJ87" s="836"/>
      <c r="AK87" s="836"/>
      <c r="AL87" s="836"/>
      <c r="AM87" s="836"/>
      <c r="AN87" s="836"/>
    </row>
    <row r="88" spans="1:40" ht="12.75">
      <c r="A88" s="683"/>
      <c r="B88" s="683"/>
      <c r="C88" s="684"/>
      <c r="D88" s="683"/>
      <c r="E88" s="683"/>
      <c r="F88" s="683"/>
      <c r="G88" s="683"/>
      <c r="H88" s="683"/>
      <c r="I88" s="683"/>
      <c r="J88" s="683"/>
      <c r="K88" s="683"/>
      <c r="L88" s="683"/>
      <c r="M88" s="683"/>
      <c r="N88" s="683"/>
      <c r="O88" s="683"/>
      <c r="P88" s="683"/>
      <c r="Q88" s="683"/>
      <c r="R88" s="685"/>
      <c r="S88" s="683"/>
      <c r="T88" s="683"/>
      <c r="U88" s="683"/>
      <c r="V88" s="683"/>
      <c r="W88" s="683"/>
      <c r="X88" s="683"/>
      <c r="Y88" s="683"/>
      <c r="Z88" s="683"/>
      <c r="AA88" s="836"/>
      <c r="AB88" s="836"/>
      <c r="AC88" s="836"/>
      <c r="AD88" s="836"/>
      <c r="AE88" s="836"/>
      <c r="AF88" s="836"/>
      <c r="AG88" s="836"/>
      <c r="AH88" s="836"/>
      <c r="AI88" s="836"/>
      <c r="AJ88" s="836"/>
      <c r="AK88" s="836"/>
      <c r="AL88" s="836"/>
      <c r="AM88" s="836"/>
      <c r="AN88" s="836"/>
    </row>
    <row r="89" spans="1:40" ht="12.75">
      <c r="A89" s="683"/>
      <c r="B89" s="683"/>
      <c r="C89" s="684"/>
      <c r="D89" s="683"/>
      <c r="E89" s="683"/>
      <c r="F89" s="683"/>
      <c r="G89" s="683"/>
      <c r="H89" s="683"/>
      <c r="I89" s="683"/>
      <c r="J89" s="683"/>
      <c r="K89" s="683"/>
      <c r="L89" s="683"/>
      <c r="M89" s="683"/>
      <c r="N89" s="683"/>
      <c r="O89" s="683"/>
      <c r="P89" s="683"/>
      <c r="Q89" s="683"/>
      <c r="R89" s="685"/>
      <c r="S89" s="683"/>
      <c r="T89" s="683"/>
      <c r="U89" s="683"/>
      <c r="V89" s="683"/>
      <c r="W89" s="683"/>
      <c r="X89" s="683"/>
      <c r="Y89" s="683"/>
      <c r="Z89" s="683"/>
      <c r="AA89" s="836"/>
      <c r="AB89" s="836"/>
      <c r="AC89" s="836"/>
      <c r="AD89" s="836"/>
      <c r="AE89" s="836"/>
      <c r="AF89" s="836"/>
      <c r="AG89" s="836"/>
      <c r="AH89" s="836"/>
      <c r="AI89" s="836"/>
      <c r="AJ89" s="836"/>
      <c r="AK89" s="836"/>
      <c r="AL89" s="836"/>
      <c r="AM89" s="836"/>
      <c r="AN89" s="836"/>
    </row>
    <row r="90" spans="1:40" ht="12.75">
      <c r="A90" s="683"/>
      <c r="B90" s="683"/>
      <c r="C90" s="684"/>
      <c r="D90" s="683"/>
      <c r="E90" s="683"/>
      <c r="F90" s="683"/>
      <c r="G90" s="683"/>
      <c r="H90" s="683"/>
      <c r="I90" s="683"/>
      <c r="J90" s="683"/>
      <c r="K90" s="683"/>
      <c r="L90" s="683"/>
      <c r="M90" s="683"/>
      <c r="N90" s="683"/>
      <c r="O90" s="683"/>
      <c r="P90" s="683"/>
      <c r="Q90" s="683"/>
      <c r="R90" s="685"/>
      <c r="S90" s="683"/>
      <c r="T90" s="683"/>
      <c r="U90" s="683"/>
      <c r="V90" s="683"/>
      <c r="W90" s="683"/>
      <c r="X90" s="683"/>
      <c r="Y90" s="683"/>
      <c r="Z90" s="683"/>
      <c r="AA90" s="836"/>
      <c r="AB90" s="836"/>
      <c r="AC90" s="836"/>
      <c r="AD90" s="836"/>
      <c r="AE90" s="836"/>
      <c r="AF90" s="836"/>
      <c r="AG90" s="836"/>
      <c r="AH90" s="836"/>
      <c r="AI90" s="836"/>
      <c r="AJ90" s="836"/>
      <c r="AK90" s="836"/>
      <c r="AL90" s="836"/>
      <c r="AM90" s="836"/>
      <c r="AN90" s="836"/>
    </row>
    <row r="91" spans="1:40" ht="12.75">
      <c r="A91" s="683"/>
      <c r="B91" s="683"/>
      <c r="C91" s="684"/>
      <c r="D91" s="683"/>
      <c r="E91" s="683"/>
      <c r="F91" s="683"/>
      <c r="G91" s="683"/>
      <c r="H91" s="683"/>
      <c r="I91" s="683"/>
      <c r="J91" s="683"/>
      <c r="K91" s="683"/>
      <c r="L91" s="683"/>
      <c r="M91" s="683"/>
      <c r="N91" s="683"/>
      <c r="O91" s="683"/>
      <c r="P91" s="683"/>
      <c r="Q91" s="683"/>
      <c r="R91" s="685"/>
      <c r="S91" s="683"/>
      <c r="T91" s="683"/>
      <c r="U91" s="683"/>
      <c r="V91" s="683"/>
      <c r="W91" s="683"/>
      <c r="X91" s="683"/>
      <c r="Y91" s="683"/>
      <c r="Z91" s="683"/>
      <c r="AA91" s="836"/>
      <c r="AB91" s="836"/>
      <c r="AC91" s="836"/>
      <c r="AD91" s="836"/>
      <c r="AE91" s="836"/>
      <c r="AF91" s="836"/>
      <c r="AG91" s="836"/>
      <c r="AH91" s="836"/>
      <c r="AI91" s="836"/>
      <c r="AJ91" s="836"/>
      <c r="AK91" s="836"/>
      <c r="AL91" s="836"/>
      <c r="AM91" s="836"/>
      <c r="AN91" s="836"/>
    </row>
    <row r="92" spans="1:40" ht="12.75">
      <c r="A92" s="683"/>
      <c r="B92" s="683"/>
      <c r="C92" s="684"/>
      <c r="D92" s="683"/>
      <c r="E92" s="683"/>
      <c r="F92" s="683"/>
      <c r="G92" s="683"/>
      <c r="H92" s="683"/>
      <c r="I92" s="683"/>
      <c r="J92" s="683"/>
      <c r="K92" s="683"/>
      <c r="L92" s="683"/>
      <c r="M92" s="683"/>
      <c r="N92" s="683"/>
      <c r="O92" s="683"/>
      <c r="P92" s="683"/>
      <c r="Q92" s="683"/>
      <c r="R92" s="685"/>
      <c r="S92" s="683"/>
      <c r="T92" s="683"/>
      <c r="U92" s="683"/>
      <c r="V92" s="683"/>
      <c r="W92" s="683"/>
      <c r="X92" s="683"/>
      <c r="Y92" s="683"/>
      <c r="Z92" s="683"/>
      <c r="AA92" s="836"/>
      <c r="AB92" s="836"/>
      <c r="AC92" s="836"/>
      <c r="AD92" s="836"/>
      <c r="AE92" s="836"/>
      <c r="AF92" s="836"/>
      <c r="AG92" s="836"/>
      <c r="AH92" s="836"/>
      <c r="AI92" s="836"/>
      <c r="AJ92" s="836"/>
      <c r="AK92" s="836"/>
      <c r="AL92" s="836"/>
      <c r="AM92" s="836"/>
      <c r="AN92" s="836"/>
    </row>
    <row r="93" spans="1:40" ht="12.75">
      <c r="A93" s="683"/>
      <c r="B93" s="683"/>
      <c r="C93" s="684"/>
      <c r="D93" s="683"/>
      <c r="E93" s="683"/>
      <c r="F93" s="683"/>
      <c r="G93" s="683"/>
      <c r="H93" s="683"/>
      <c r="I93" s="683"/>
      <c r="J93" s="683"/>
      <c r="K93" s="683"/>
      <c r="L93" s="683"/>
      <c r="M93" s="683"/>
      <c r="N93" s="683"/>
      <c r="O93" s="683"/>
      <c r="P93" s="683"/>
      <c r="Q93" s="683"/>
      <c r="R93" s="685"/>
      <c r="S93" s="683"/>
      <c r="T93" s="683"/>
      <c r="U93" s="683"/>
      <c r="V93" s="683"/>
      <c r="W93" s="683"/>
      <c r="X93" s="683"/>
      <c r="Y93" s="683"/>
      <c r="Z93" s="683"/>
      <c r="AA93" s="836"/>
      <c r="AB93" s="836"/>
      <c r="AC93" s="836"/>
      <c r="AD93" s="836"/>
      <c r="AE93" s="836"/>
      <c r="AF93" s="836"/>
      <c r="AG93" s="836"/>
      <c r="AH93" s="836"/>
      <c r="AI93" s="836"/>
      <c r="AJ93" s="836"/>
      <c r="AK93" s="836"/>
      <c r="AL93" s="836"/>
      <c r="AM93" s="836"/>
      <c r="AN93" s="836"/>
    </row>
    <row r="94" spans="1:40" ht="12.75">
      <c r="A94" s="683"/>
      <c r="B94" s="683"/>
      <c r="C94" s="684"/>
      <c r="D94" s="683"/>
      <c r="E94" s="683"/>
      <c r="F94" s="683"/>
      <c r="G94" s="683"/>
      <c r="H94" s="683"/>
      <c r="I94" s="683"/>
      <c r="J94" s="683"/>
      <c r="K94" s="683"/>
      <c r="L94" s="683"/>
      <c r="M94" s="683"/>
      <c r="N94" s="683"/>
      <c r="O94" s="683"/>
      <c r="P94" s="683"/>
      <c r="Q94" s="683"/>
      <c r="R94" s="685"/>
      <c r="S94" s="683"/>
      <c r="T94" s="683"/>
      <c r="U94" s="683"/>
      <c r="V94" s="683"/>
      <c r="W94" s="683"/>
      <c r="X94" s="683"/>
      <c r="Y94" s="683"/>
      <c r="Z94" s="683"/>
      <c r="AA94" s="836"/>
      <c r="AB94" s="836"/>
      <c r="AC94" s="836"/>
      <c r="AD94" s="836"/>
      <c r="AE94" s="836"/>
      <c r="AF94" s="836"/>
      <c r="AG94" s="836"/>
      <c r="AH94" s="836"/>
      <c r="AI94" s="836"/>
      <c r="AJ94" s="836"/>
      <c r="AK94" s="836"/>
      <c r="AL94" s="836"/>
      <c r="AM94" s="836"/>
      <c r="AN94" s="836"/>
    </row>
    <row r="95" spans="1:40" ht="12.75">
      <c r="A95" s="683"/>
      <c r="B95" s="683"/>
      <c r="C95" s="684"/>
      <c r="D95" s="683"/>
      <c r="E95" s="683"/>
      <c r="F95" s="683"/>
      <c r="G95" s="683"/>
      <c r="H95" s="683"/>
      <c r="I95" s="683"/>
      <c r="J95" s="683"/>
      <c r="K95" s="683"/>
      <c r="L95" s="683"/>
      <c r="M95" s="683"/>
      <c r="N95" s="683"/>
      <c r="O95" s="683"/>
      <c r="P95" s="683"/>
      <c r="Q95" s="683"/>
      <c r="R95" s="685"/>
      <c r="S95" s="683"/>
      <c r="T95" s="683"/>
      <c r="U95" s="683"/>
      <c r="V95" s="683"/>
      <c r="W95" s="683"/>
      <c r="X95" s="683"/>
      <c r="Y95" s="683"/>
      <c r="Z95" s="683"/>
      <c r="AA95" s="836"/>
      <c r="AB95" s="836"/>
      <c r="AC95" s="836"/>
      <c r="AD95" s="836"/>
      <c r="AE95" s="836"/>
      <c r="AF95" s="836"/>
      <c r="AG95" s="836"/>
      <c r="AH95" s="836"/>
      <c r="AI95" s="836"/>
      <c r="AJ95" s="836"/>
      <c r="AK95" s="836"/>
      <c r="AL95" s="836"/>
      <c r="AM95" s="836"/>
      <c r="AN95" s="836"/>
    </row>
    <row r="96" spans="1:40" ht="12.75">
      <c r="A96" s="683"/>
      <c r="B96" s="683"/>
      <c r="C96" s="684"/>
      <c r="D96" s="683"/>
      <c r="E96" s="683"/>
      <c r="F96" s="683"/>
      <c r="G96" s="683"/>
      <c r="H96" s="683"/>
      <c r="I96" s="683"/>
      <c r="J96" s="683"/>
      <c r="K96" s="683"/>
      <c r="L96" s="683"/>
      <c r="M96" s="683"/>
      <c r="N96" s="683"/>
      <c r="O96" s="683"/>
      <c r="P96" s="683"/>
      <c r="Q96" s="683"/>
      <c r="R96" s="685"/>
      <c r="S96" s="683"/>
      <c r="T96" s="683"/>
      <c r="U96" s="683"/>
      <c r="V96" s="683"/>
      <c r="W96" s="683"/>
      <c r="X96" s="683"/>
      <c r="Y96" s="683"/>
      <c r="Z96" s="683"/>
      <c r="AA96" s="836"/>
      <c r="AB96" s="836"/>
      <c r="AC96" s="836"/>
      <c r="AD96" s="836"/>
      <c r="AE96" s="836"/>
      <c r="AF96" s="836"/>
      <c r="AG96" s="836"/>
      <c r="AH96" s="836"/>
      <c r="AI96" s="836"/>
      <c r="AJ96" s="836"/>
      <c r="AK96" s="836"/>
      <c r="AL96" s="836"/>
      <c r="AM96" s="836"/>
      <c r="AN96" s="836"/>
    </row>
    <row r="97" spans="1:40" ht="12.75">
      <c r="A97" s="683"/>
      <c r="B97" s="683"/>
      <c r="C97" s="684"/>
      <c r="D97" s="683"/>
      <c r="E97" s="683"/>
      <c r="F97" s="683"/>
      <c r="G97" s="683"/>
      <c r="H97" s="683"/>
      <c r="I97" s="683"/>
      <c r="J97" s="683"/>
      <c r="K97" s="683"/>
      <c r="L97" s="683"/>
      <c r="M97" s="683"/>
      <c r="N97" s="683"/>
      <c r="O97" s="683"/>
      <c r="P97" s="683"/>
      <c r="Q97" s="683"/>
      <c r="R97" s="685"/>
      <c r="S97" s="683"/>
      <c r="T97" s="683"/>
      <c r="U97" s="683"/>
      <c r="V97" s="683"/>
      <c r="W97" s="683"/>
      <c r="X97" s="683"/>
      <c r="Y97" s="683"/>
      <c r="Z97" s="683"/>
      <c r="AA97" s="836"/>
      <c r="AB97" s="836"/>
      <c r="AC97" s="836"/>
      <c r="AD97" s="836"/>
      <c r="AE97" s="836"/>
      <c r="AF97" s="836"/>
      <c r="AG97" s="836"/>
      <c r="AH97" s="836"/>
      <c r="AI97" s="836"/>
      <c r="AJ97" s="836"/>
      <c r="AK97" s="836"/>
      <c r="AL97" s="836"/>
      <c r="AM97" s="836"/>
      <c r="AN97" s="836"/>
    </row>
    <row r="98" spans="1:40" ht="12.75">
      <c r="A98" s="683"/>
      <c r="B98" s="683"/>
      <c r="C98" s="684"/>
      <c r="D98" s="683"/>
      <c r="E98" s="683"/>
      <c r="F98" s="683"/>
      <c r="G98" s="683"/>
      <c r="H98" s="683"/>
      <c r="I98" s="683"/>
      <c r="J98" s="683"/>
      <c r="K98" s="683"/>
      <c r="L98" s="683"/>
      <c r="M98" s="683"/>
      <c r="N98" s="683"/>
      <c r="O98" s="683"/>
      <c r="P98" s="683"/>
      <c r="Q98" s="683"/>
      <c r="R98" s="685"/>
      <c r="S98" s="683"/>
      <c r="T98" s="683"/>
      <c r="U98" s="683"/>
      <c r="V98" s="683"/>
      <c r="W98" s="683"/>
      <c r="X98" s="683"/>
      <c r="Y98" s="683"/>
      <c r="Z98" s="683"/>
      <c r="AA98" s="836"/>
      <c r="AB98" s="836"/>
      <c r="AC98" s="836"/>
      <c r="AD98" s="836"/>
      <c r="AE98" s="836"/>
      <c r="AF98" s="836"/>
      <c r="AG98" s="836"/>
      <c r="AH98" s="836"/>
      <c r="AI98" s="836"/>
      <c r="AJ98" s="836"/>
      <c r="AK98" s="836"/>
      <c r="AL98" s="836"/>
      <c r="AM98" s="836"/>
      <c r="AN98" s="836"/>
    </row>
    <row r="99" spans="1:40" ht="12.75">
      <c r="A99" s="683"/>
      <c r="B99" s="683"/>
      <c r="C99" s="684"/>
      <c r="D99" s="683"/>
      <c r="E99" s="683"/>
      <c r="F99" s="683"/>
      <c r="G99" s="683"/>
      <c r="H99" s="683"/>
      <c r="I99" s="683"/>
      <c r="J99" s="683"/>
      <c r="K99" s="683"/>
      <c r="L99" s="683"/>
      <c r="M99" s="683"/>
      <c r="N99" s="683"/>
      <c r="O99" s="683"/>
      <c r="P99" s="683"/>
      <c r="Q99" s="683"/>
      <c r="R99" s="685"/>
      <c r="S99" s="683"/>
      <c r="T99" s="683"/>
      <c r="U99" s="683"/>
      <c r="V99" s="683"/>
      <c r="W99" s="683"/>
      <c r="X99" s="683"/>
      <c r="Y99" s="683"/>
      <c r="Z99" s="683"/>
      <c r="AA99" s="836"/>
      <c r="AB99" s="836"/>
      <c r="AC99" s="836"/>
      <c r="AD99" s="836"/>
      <c r="AE99" s="836"/>
      <c r="AF99" s="836"/>
      <c r="AG99" s="836"/>
      <c r="AH99" s="836"/>
      <c r="AI99" s="836"/>
      <c r="AJ99" s="836"/>
      <c r="AK99" s="836"/>
      <c r="AL99" s="836"/>
      <c r="AM99" s="836"/>
      <c r="AN99" s="836"/>
    </row>
    <row r="100" spans="1:40" ht="12.75">
      <c r="A100" s="683"/>
      <c r="B100" s="683"/>
      <c r="C100" s="684"/>
      <c r="D100" s="683"/>
      <c r="E100" s="683"/>
      <c r="F100" s="683"/>
      <c r="G100" s="683"/>
      <c r="H100" s="683"/>
      <c r="I100" s="683"/>
      <c r="J100" s="683"/>
      <c r="K100" s="683"/>
      <c r="L100" s="683"/>
      <c r="M100" s="683"/>
      <c r="N100" s="683"/>
      <c r="O100" s="683"/>
      <c r="P100" s="683"/>
      <c r="Q100" s="683"/>
      <c r="R100" s="685"/>
      <c r="S100" s="683"/>
      <c r="T100" s="683"/>
      <c r="U100" s="683"/>
      <c r="V100" s="683"/>
      <c r="W100" s="683"/>
      <c r="X100" s="683"/>
      <c r="Y100" s="683"/>
      <c r="Z100" s="683"/>
      <c r="AA100" s="836"/>
      <c r="AB100" s="836"/>
      <c r="AC100" s="836"/>
      <c r="AD100" s="836"/>
      <c r="AE100" s="836"/>
      <c r="AF100" s="836"/>
      <c r="AG100" s="836"/>
      <c r="AH100" s="836"/>
      <c r="AI100" s="836"/>
      <c r="AJ100" s="836"/>
      <c r="AK100" s="836"/>
      <c r="AL100" s="836"/>
      <c r="AM100" s="836"/>
      <c r="AN100" s="836"/>
    </row>
    <row r="101" spans="1:40" ht="12.75">
      <c r="A101" s="683"/>
      <c r="B101" s="836"/>
      <c r="C101" s="836"/>
      <c r="D101" s="836"/>
      <c r="E101" s="836"/>
      <c r="F101" s="836"/>
      <c r="G101" s="836"/>
      <c r="H101" s="836"/>
      <c r="I101" s="836"/>
      <c r="J101" s="836"/>
      <c r="K101" s="836"/>
      <c r="L101" s="836"/>
      <c r="M101" s="836"/>
      <c r="N101" s="836"/>
      <c r="O101" s="836"/>
      <c r="P101" s="836"/>
      <c r="Q101" s="836"/>
      <c r="R101" s="836"/>
      <c r="S101" s="836"/>
      <c r="T101" s="836"/>
      <c r="U101" s="836"/>
      <c r="V101" s="836"/>
      <c r="W101" s="836"/>
      <c r="X101" s="836"/>
      <c r="Y101" s="836"/>
      <c r="Z101" s="836"/>
      <c r="AA101" s="836"/>
      <c r="AB101" s="836"/>
      <c r="AC101" s="836"/>
      <c r="AD101" s="836"/>
      <c r="AE101" s="836"/>
      <c r="AF101" s="836"/>
      <c r="AG101" s="836"/>
      <c r="AH101" s="836"/>
      <c r="AI101" s="836"/>
      <c r="AJ101" s="836"/>
      <c r="AK101" s="836"/>
      <c r="AL101" s="836"/>
      <c r="AM101" s="836"/>
      <c r="AN101" s="836"/>
    </row>
    <row r="102" spans="1:40" ht="12.75">
      <c r="A102" s="683"/>
      <c r="B102" s="836"/>
      <c r="C102" s="836"/>
      <c r="D102" s="836"/>
      <c r="E102" s="836"/>
      <c r="F102" s="836"/>
      <c r="G102" s="836"/>
      <c r="H102" s="836"/>
      <c r="I102" s="836"/>
      <c r="J102" s="836"/>
      <c r="K102" s="836"/>
      <c r="L102" s="836"/>
      <c r="M102" s="836"/>
      <c r="N102" s="836"/>
      <c r="O102" s="836"/>
      <c r="P102" s="836"/>
      <c r="Q102" s="836"/>
      <c r="R102" s="836"/>
      <c r="S102" s="836"/>
      <c r="T102" s="836"/>
      <c r="U102" s="836"/>
      <c r="V102" s="836"/>
      <c r="W102" s="836"/>
      <c r="X102" s="836"/>
      <c r="Y102" s="836"/>
      <c r="Z102" s="836"/>
      <c r="AA102" s="836"/>
      <c r="AB102" s="836"/>
      <c r="AC102" s="836"/>
      <c r="AD102" s="836"/>
      <c r="AE102" s="836"/>
      <c r="AF102" s="836"/>
      <c r="AG102" s="836"/>
      <c r="AH102" s="836"/>
      <c r="AI102" s="836"/>
      <c r="AJ102" s="836"/>
      <c r="AK102" s="836"/>
      <c r="AL102" s="836"/>
      <c r="AM102" s="836"/>
      <c r="AN102" s="836"/>
    </row>
    <row r="103" spans="1:40" ht="12.75">
      <c r="A103" s="683"/>
      <c r="B103" s="836"/>
      <c r="C103" s="836"/>
      <c r="D103" s="836"/>
      <c r="E103" s="836"/>
      <c r="F103" s="836"/>
      <c r="G103" s="836"/>
      <c r="H103" s="836"/>
      <c r="I103" s="836"/>
      <c r="J103" s="836"/>
      <c r="K103" s="836"/>
      <c r="L103" s="836"/>
      <c r="M103" s="836"/>
      <c r="N103" s="836"/>
      <c r="O103" s="836"/>
      <c r="P103" s="836"/>
      <c r="Q103" s="836"/>
      <c r="R103" s="836"/>
      <c r="S103" s="836"/>
      <c r="T103" s="836"/>
      <c r="U103" s="836"/>
      <c r="V103" s="836"/>
      <c r="W103" s="836"/>
      <c r="X103" s="836"/>
      <c r="Y103" s="836"/>
      <c r="Z103" s="836"/>
      <c r="AA103" s="836"/>
      <c r="AB103" s="836"/>
      <c r="AC103" s="836"/>
      <c r="AD103" s="836"/>
      <c r="AE103" s="836"/>
      <c r="AF103" s="836"/>
      <c r="AG103" s="836"/>
      <c r="AH103" s="836"/>
      <c r="AI103" s="836"/>
      <c r="AJ103" s="836"/>
      <c r="AK103" s="836"/>
      <c r="AL103" s="836"/>
      <c r="AM103" s="836"/>
      <c r="AN103" s="836"/>
    </row>
    <row r="104" spans="1:40" ht="12.75">
      <c r="A104" s="683"/>
      <c r="B104" s="836"/>
      <c r="C104" s="836"/>
      <c r="D104" s="836"/>
      <c r="E104" s="836"/>
      <c r="F104" s="836"/>
      <c r="G104" s="836"/>
      <c r="H104" s="836"/>
      <c r="I104" s="836"/>
      <c r="J104" s="836"/>
      <c r="K104" s="836"/>
      <c r="L104" s="836"/>
      <c r="M104" s="836"/>
      <c r="N104" s="836"/>
      <c r="O104" s="836"/>
      <c r="P104" s="836"/>
      <c r="Q104" s="836"/>
      <c r="R104" s="836"/>
      <c r="S104" s="836"/>
      <c r="T104" s="836"/>
      <c r="U104" s="836"/>
      <c r="V104" s="836"/>
      <c r="W104" s="836"/>
      <c r="X104" s="836"/>
      <c r="Y104" s="836"/>
      <c r="Z104" s="836"/>
      <c r="AA104" s="836"/>
      <c r="AB104" s="836"/>
      <c r="AC104" s="836"/>
      <c r="AD104" s="836"/>
      <c r="AE104" s="836"/>
      <c r="AF104" s="836"/>
      <c r="AG104" s="836"/>
      <c r="AH104" s="836"/>
      <c r="AI104" s="836"/>
      <c r="AJ104" s="836"/>
      <c r="AK104" s="836"/>
      <c r="AL104" s="836"/>
      <c r="AM104" s="836"/>
      <c r="AN104" s="836"/>
    </row>
    <row r="105" spans="1:40" ht="12.75">
      <c r="A105" s="683"/>
      <c r="B105" s="836"/>
      <c r="C105" s="836"/>
      <c r="D105" s="836"/>
      <c r="E105" s="836"/>
      <c r="F105" s="836"/>
      <c r="G105" s="836"/>
      <c r="H105" s="836"/>
      <c r="I105" s="836"/>
      <c r="J105" s="836"/>
      <c r="K105" s="836"/>
      <c r="L105" s="836"/>
      <c r="M105" s="836"/>
      <c r="N105" s="836"/>
      <c r="O105" s="836"/>
      <c r="P105" s="836"/>
      <c r="Q105" s="836"/>
      <c r="R105" s="836"/>
      <c r="S105" s="836"/>
      <c r="T105" s="836"/>
      <c r="U105" s="836"/>
      <c r="V105" s="836"/>
      <c r="W105" s="836"/>
      <c r="X105" s="836"/>
      <c r="Y105" s="836"/>
      <c r="Z105" s="836"/>
      <c r="AA105" s="836"/>
      <c r="AB105" s="836"/>
      <c r="AC105" s="836"/>
      <c r="AD105" s="836"/>
      <c r="AE105" s="836"/>
      <c r="AF105" s="836"/>
      <c r="AG105" s="836"/>
      <c r="AH105" s="836"/>
      <c r="AI105" s="836"/>
      <c r="AJ105" s="836"/>
      <c r="AK105" s="836"/>
      <c r="AL105" s="836"/>
      <c r="AM105" s="836"/>
      <c r="AN105" s="836"/>
    </row>
    <row r="106" spans="1:40" ht="12.75">
      <c r="A106" s="683"/>
      <c r="B106" s="836"/>
      <c r="C106" s="836"/>
      <c r="D106" s="836"/>
      <c r="E106" s="836"/>
      <c r="F106" s="836"/>
      <c r="G106" s="836"/>
      <c r="H106" s="836"/>
      <c r="I106" s="836"/>
      <c r="J106" s="836"/>
      <c r="K106" s="836"/>
      <c r="L106" s="836"/>
      <c r="M106" s="836"/>
      <c r="N106" s="836"/>
      <c r="O106" s="836"/>
      <c r="P106" s="836"/>
      <c r="Q106" s="836"/>
      <c r="R106" s="836"/>
      <c r="S106" s="836"/>
      <c r="T106" s="836"/>
      <c r="U106" s="836"/>
      <c r="V106" s="836"/>
      <c r="W106" s="836"/>
      <c r="X106" s="836"/>
      <c r="Y106" s="836"/>
      <c r="Z106" s="836"/>
      <c r="AA106" s="836"/>
      <c r="AB106" s="836"/>
      <c r="AC106" s="836"/>
      <c r="AD106" s="836"/>
      <c r="AE106" s="836"/>
      <c r="AF106" s="836"/>
      <c r="AG106" s="836"/>
      <c r="AH106" s="836"/>
      <c r="AI106" s="836"/>
      <c r="AJ106" s="836"/>
      <c r="AK106" s="836"/>
      <c r="AL106" s="836"/>
      <c r="AM106" s="836"/>
      <c r="AN106" s="836"/>
    </row>
    <row r="107" spans="1:40" ht="12.75">
      <c r="A107" s="683"/>
      <c r="B107" s="836"/>
      <c r="C107" s="836"/>
      <c r="D107" s="836"/>
      <c r="E107" s="836"/>
      <c r="F107" s="836"/>
      <c r="G107" s="836"/>
      <c r="H107" s="836"/>
      <c r="I107" s="836"/>
      <c r="J107" s="836"/>
      <c r="K107" s="836"/>
      <c r="L107" s="836"/>
      <c r="M107" s="836"/>
      <c r="N107" s="836"/>
      <c r="O107" s="836"/>
      <c r="P107" s="836"/>
      <c r="Q107" s="836"/>
      <c r="R107" s="836"/>
      <c r="S107" s="836"/>
      <c r="T107" s="836"/>
      <c r="U107" s="836"/>
      <c r="V107" s="836"/>
      <c r="W107" s="836"/>
      <c r="X107" s="836"/>
      <c r="Y107" s="836"/>
      <c r="Z107" s="836"/>
      <c r="AA107" s="836"/>
      <c r="AB107" s="836"/>
      <c r="AC107" s="836"/>
      <c r="AD107" s="836"/>
      <c r="AE107" s="836"/>
      <c r="AF107" s="836"/>
      <c r="AG107" s="836"/>
      <c r="AH107" s="836"/>
      <c r="AI107" s="836"/>
      <c r="AJ107" s="836"/>
      <c r="AK107" s="836"/>
      <c r="AL107" s="836"/>
      <c r="AM107" s="836"/>
      <c r="AN107" s="836"/>
    </row>
    <row r="108" spans="1:40" ht="12.75">
      <c r="A108" s="683"/>
      <c r="B108" s="836"/>
      <c r="C108" s="836"/>
      <c r="D108" s="836"/>
      <c r="E108" s="836"/>
      <c r="F108" s="836"/>
      <c r="G108" s="836"/>
      <c r="H108" s="836"/>
      <c r="I108" s="836"/>
      <c r="J108" s="836"/>
      <c r="K108" s="836"/>
      <c r="L108" s="836"/>
      <c r="M108" s="836"/>
      <c r="N108" s="836"/>
      <c r="O108" s="836"/>
      <c r="P108" s="836"/>
      <c r="Q108" s="836"/>
      <c r="R108" s="836"/>
      <c r="S108" s="836"/>
      <c r="T108" s="836"/>
      <c r="U108" s="836"/>
      <c r="V108" s="836"/>
      <c r="W108" s="836"/>
      <c r="X108" s="836"/>
      <c r="Y108" s="836"/>
      <c r="Z108" s="836"/>
      <c r="AA108" s="836"/>
      <c r="AB108" s="836"/>
      <c r="AC108" s="836"/>
      <c r="AD108" s="836"/>
      <c r="AE108" s="836"/>
      <c r="AF108" s="836"/>
      <c r="AG108" s="836"/>
      <c r="AH108" s="836"/>
      <c r="AI108" s="836"/>
      <c r="AJ108" s="836"/>
      <c r="AK108" s="836"/>
      <c r="AL108" s="836"/>
      <c r="AM108" s="836"/>
      <c r="AN108" s="836"/>
    </row>
    <row r="109" spans="1:40" ht="12.75">
      <c r="A109" s="683"/>
      <c r="B109" s="836"/>
      <c r="C109" s="836"/>
      <c r="D109" s="836"/>
      <c r="E109" s="836"/>
      <c r="F109" s="836"/>
      <c r="G109" s="836"/>
      <c r="H109" s="836"/>
      <c r="I109" s="836"/>
      <c r="J109" s="836"/>
      <c r="K109" s="836"/>
      <c r="L109" s="836"/>
      <c r="M109" s="836"/>
      <c r="N109" s="836"/>
      <c r="O109" s="836"/>
      <c r="P109" s="836"/>
      <c r="Q109" s="836"/>
      <c r="R109" s="836"/>
      <c r="S109" s="836"/>
      <c r="T109" s="836"/>
      <c r="U109" s="836"/>
      <c r="V109" s="836"/>
      <c r="W109" s="836"/>
      <c r="X109" s="836"/>
      <c r="Y109" s="836"/>
      <c r="Z109" s="836"/>
      <c r="AA109" s="836"/>
      <c r="AB109" s="836"/>
      <c r="AC109" s="836"/>
      <c r="AD109" s="836"/>
      <c r="AE109" s="836"/>
      <c r="AF109" s="836"/>
      <c r="AG109" s="836"/>
      <c r="AH109" s="836"/>
      <c r="AI109" s="836"/>
      <c r="AJ109" s="836"/>
      <c r="AK109" s="836"/>
      <c r="AL109" s="836"/>
      <c r="AM109" s="836"/>
      <c r="AN109" s="836"/>
    </row>
    <row r="110" spans="1:40" ht="12.75">
      <c r="A110" s="683"/>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6"/>
      <c r="AA110" s="836"/>
      <c r="AB110" s="836"/>
      <c r="AC110" s="836"/>
      <c r="AD110" s="836"/>
      <c r="AE110" s="836"/>
      <c r="AF110" s="836"/>
      <c r="AG110" s="836"/>
      <c r="AH110" s="836"/>
      <c r="AI110" s="836"/>
      <c r="AJ110" s="836"/>
      <c r="AK110" s="836"/>
      <c r="AL110" s="836"/>
      <c r="AM110" s="836"/>
      <c r="AN110" s="836"/>
    </row>
    <row r="111" spans="1:40" ht="12.75">
      <c r="A111" s="683"/>
      <c r="B111" s="836"/>
      <c r="C111" s="836"/>
      <c r="D111" s="836"/>
      <c r="E111" s="836"/>
      <c r="F111" s="836"/>
      <c r="G111" s="836"/>
      <c r="H111" s="836"/>
      <c r="I111" s="836"/>
      <c r="J111" s="836"/>
      <c r="K111" s="836"/>
      <c r="L111" s="836"/>
      <c r="M111" s="836"/>
      <c r="N111" s="836"/>
      <c r="O111" s="836"/>
      <c r="P111" s="836"/>
      <c r="Q111" s="836"/>
      <c r="R111" s="836"/>
      <c r="S111" s="836"/>
      <c r="T111" s="836"/>
      <c r="U111" s="836"/>
      <c r="V111" s="836"/>
      <c r="W111" s="836"/>
      <c r="X111" s="836"/>
      <c r="Y111" s="836"/>
      <c r="Z111" s="836"/>
      <c r="AA111" s="836"/>
      <c r="AB111" s="836"/>
      <c r="AC111" s="836"/>
      <c r="AD111" s="836"/>
      <c r="AE111" s="836"/>
      <c r="AF111" s="836"/>
      <c r="AG111" s="836"/>
      <c r="AH111" s="836"/>
      <c r="AI111" s="836"/>
      <c r="AJ111" s="836"/>
      <c r="AK111" s="836"/>
      <c r="AL111" s="836"/>
      <c r="AM111" s="836"/>
      <c r="AN111" s="836"/>
    </row>
    <row r="112" spans="1:40" ht="12.75">
      <c r="A112" s="683"/>
      <c r="B112" s="836"/>
      <c r="C112" s="836"/>
      <c r="D112" s="836"/>
      <c r="E112" s="836"/>
      <c r="F112" s="836"/>
      <c r="G112" s="836"/>
      <c r="H112" s="836"/>
      <c r="I112" s="836"/>
      <c r="J112" s="836"/>
      <c r="K112" s="836"/>
      <c r="L112" s="836"/>
      <c r="M112" s="836"/>
      <c r="N112" s="836"/>
      <c r="O112" s="836"/>
      <c r="P112" s="836"/>
      <c r="Q112" s="836"/>
      <c r="R112" s="836"/>
      <c r="S112" s="836"/>
      <c r="T112" s="836"/>
      <c r="U112" s="836"/>
      <c r="V112" s="836"/>
      <c r="W112" s="836"/>
      <c r="X112" s="836"/>
      <c r="Y112" s="836"/>
      <c r="Z112" s="836"/>
      <c r="AA112" s="836"/>
      <c r="AB112" s="836"/>
      <c r="AC112" s="836"/>
      <c r="AD112" s="836"/>
      <c r="AE112" s="836"/>
      <c r="AF112" s="836"/>
      <c r="AG112" s="836"/>
      <c r="AH112" s="836"/>
      <c r="AI112" s="836"/>
      <c r="AJ112" s="836"/>
      <c r="AK112" s="836"/>
      <c r="AL112" s="836"/>
      <c r="AM112" s="836"/>
      <c r="AN112" s="836"/>
    </row>
    <row r="113" spans="3:18" s="343" customFormat="1" ht="12.75">
      <c r="C113" s="368"/>
      <c r="R113" s="360"/>
    </row>
    <row r="114" spans="3:18" s="343" customFormat="1" ht="12.75">
      <c r="C114" s="368"/>
      <c r="R114" s="360"/>
    </row>
    <row r="115" spans="3:18" s="343" customFormat="1" ht="12.75">
      <c r="C115" s="368"/>
      <c r="R115" s="360"/>
    </row>
    <row r="116" spans="3:18" s="343" customFormat="1" ht="12.75">
      <c r="C116" s="368"/>
      <c r="R116" s="360"/>
    </row>
    <row r="117" spans="3:18" s="343" customFormat="1" ht="12.75">
      <c r="C117" s="368"/>
      <c r="R117" s="360"/>
    </row>
    <row r="118" spans="3:18" s="343" customFormat="1" ht="12.75">
      <c r="C118" s="368"/>
      <c r="R118" s="360"/>
    </row>
    <row r="119" spans="3:18" s="343" customFormat="1" ht="12.75">
      <c r="C119" s="368"/>
      <c r="R119" s="360"/>
    </row>
    <row r="120" spans="3:18" s="343" customFormat="1" ht="12.75">
      <c r="C120" s="368"/>
      <c r="R120" s="360"/>
    </row>
    <row r="121" spans="3:18" s="343" customFormat="1" ht="12.75">
      <c r="C121" s="368"/>
      <c r="R121" s="360"/>
    </row>
    <row r="122" spans="3:18" s="343" customFormat="1" ht="12.75">
      <c r="C122" s="368"/>
      <c r="R122" s="360"/>
    </row>
    <row r="123" spans="3:18" s="343" customFormat="1" ht="12.75">
      <c r="C123" s="368"/>
      <c r="R123" s="360"/>
    </row>
    <row r="124" spans="3:18" s="343" customFormat="1" ht="12.75">
      <c r="C124" s="368"/>
      <c r="R124" s="360"/>
    </row>
    <row r="125" spans="3:18" s="343" customFormat="1" ht="12.75">
      <c r="C125" s="368"/>
      <c r="R125" s="360"/>
    </row>
    <row r="126" spans="3:18" s="343" customFormat="1" ht="12.75">
      <c r="C126" s="368"/>
      <c r="R126" s="360"/>
    </row>
    <row r="127" spans="3:18" s="343" customFormat="1" ht="12.75">
      <c r="C127" s="368"/>
      <c r="R127" s="360"/>
    </row>
    <row r="128" spans="3:18" s="343" customFormat="1" ht="12.75">
      <c r="C128" s="368"/>
      <c r="R128" s="360"/>
    </row>
    <row r="129" spans="3:18" s="343" customFormat="1" ht="12.75">
      <c r="C129" s="368"/>
      <c r="R129" s="360"/>
    </row>
    <row r="130" spans="3:18" s="343" customFormat="1" ht="12.75">
      <c r="C130" s="368"/>
      <c r="R130" s="360"/>
    </row>
    <row r="131" spans="3:18" s="343" customFormat="1" ht="12.75">
      <c r="C131" s="368"/>
      <c r="R131" s="360"/>
    </row>
    <row r="132" spans="3:18" s="343" customFormat="1" ht="12.75">
      <c r="C132" s="368"/>
      <c r="R132" s="360"/>
    </row>
    <row r="133" spans="3:18" s="343" customFormat="1" ht="12.75">
      <c r="C133" s="368"/>
      <c r="R133" s="360"/>
    </row>
    <row r="134" spans="3:18" s="343" customFormat="1" ht="12.75">
      <c r="C134" s="368"/>
      <c r="R134" s="360"/>
    </row>
    <row r="135" spans="3:18" s="343" customFormat="1" ht="12.75">
      <c r="C135" s="368"/>
      <c r="R135" s="360"/>
    </row>
    <row r="136" spans="3:18" s="343" customFormat="1" ht="12.75">
      <c r="C136" s="368"/>
      <c r="R136" s="360"/>
    </row>
    <row r="137" spans="3:18" s="343" customFormat="1" ht="12.75">
      <c r="C137" s="368"/>
      <c r="R137" s="360"/>
    </row>
    <row r="138" spans="3:18" s="343" customFormat="1" ht="12.75">
      <c r="C138" s="368"/>
      <c r="R138" s="360"/>
    </row>
    <row r="139" spans="3:18" s="343" customFormat="1" ht="12.75">
      <c r="C139" s="368"/>
      <c r="R139" s="360"/>
    </row>
    <row r="140" spans="3:18" s="343" customFormat="1" ht="12.75">
      <c r="C140" s="368"/>
      <c r="R140" s="360"/>
    </row>
    <row r="141" spans="3:18" s="343" customFormat="1" ht="12.75">
      <c r="C141" s="368"/>
      <c r="R141" s="360"/>
    </row>
    <row r="142" spans="3:18" s="343" customFormat="1" ht="12.75">
      <c r="C142" s="368"/>
      <c r="R142" s="360"/>
    </row>
    <row r="143" spans="3:18" s="343" customFormat="1" ht="12.75">
      <c r="C143" s="368"/>
      <c r="R143" s="360"/>
    </row>
    <row r="144" spans="3:18" s="343" customFormat="1" ht="12.75">
      <c r="C144" s="368"/>
      <c r="R144" s="360"/>
    </row>
    <row r="145" spans="3:18" s="343" customFormat="1" ht="12.75">
      <c r="C145" s="368"/>
      <c r="R145" s="360"/>
    </row>
    <row r="146" spans="3:18" s="343" customFormat="1" ht="12.75">
      <c r="C146" s="368"/>
      <c r="R146" s="360"/>
    </row>
    <row r="147" spans="3:18" s="343" customFormat="1" ht="12.75">
      <c r="C147" s="368"/>
      <c r="R147" s="360"/>
    </row>
    <row r="148" spans="3:18" s="343" customFormat="1" ht="12.75">
      <c r="C148" s="368"/>
      <c r="R148" s="360"/>
    </row>
    <row r="149" spans="3:18" s="343" customFormat="1" ht="12.75">
      <c r="C149" s="368"/>
      <c r="R149" s="360"/>
    </row>
    <row r="150" spans="3:18" s="343" customFormat="1" ht="12.75">
      <c r="C150" s="368"/>
      <c r="R150" s="360"/>
    </row>
    <row r="151" spans="3:18" s="343" customFormat="1" ht="12.75">
      <c r="C151" s="368"/>
      <c r="R151" s="360"/>
    </row>
    <row r="152" spans="3:18" s="343" customFormat="1" ht="12.75">
      <c r="C152" s="368"/>
      <c r="R152" s="360"/>
    </row>
    <row r="153" spans="3:18" s="343" customFormat="1" ht="12.75">
      <c r="C153" s="368"/>
      <c r="R153" s="360"/>
    </row>
    <row r="154" spans="3:18" s="343" customFormat="1" ht="12.75">
      <c r="C154" s="368"/>
      <c r="R154" s="360"/>
    </row>
    <row r="155" spans="3:18" s="343" customFormat="1" ht="12.75">
      <c r="C155" s="368"/>
      <c r="R155" s="360"/>
    </row>
    <row r="156" spans="3:18" s="343" customFormat="1" ht="12.75">
      <c r="C156" s="368"/>
      <c r="R156" s="360"/>
    </row>
    <row r="157" spans="3:18" s="343" customFormat="1" ht="12.75">
      <c r="C157" s="368"/>
      <c r="R157" s="360"/>
    </row>
    <row r="158" spans="3:18" s="343" customFormat="1" ht="12.75">
      <c r="C158" s="368"/>
      <c r="R158" s="360"/>
    </row>
    <row r="159" spans="3:18" s="343" customFormat="1" ht="12.75">
      <c r="C159" s="368"/>
      <c r="R159" s="360"/>
    </row>
    <row r="160" spans="3:18" s="343" customFormat="1" ht="12.75">
      <c r="C160" s="368"/>
      <c r="R160" s="360"/>
    </row>
    <row r="161" spans="3:18" s="343" customFormat="1" ht="12.75">
      <c r="C161" s="368"/>
      <c r="R161" s="360"/>
    </row>
    <row r="162" spans="3:18" s="343" customFormat="1" ht="12.75">
      <c r="C162" s="368"/>
      <c r="R162" s="360"/>
    </row>
    <row r="163" spans="3:18" s="343" customFormat="1" ht="12.75">
      <c r="C163" s="368"/>
      <c r="R163" s="360"/>
    </row>
    <row r="164" spans="3:18" s="343" customFormat="1" ht="12.75">
      <c r="C164" s="368"/>
      <c r="R164" s="360"/>
    </row>
    <row r="165" spans="3:18" s="343" customFormat="1" ht="12.75">
      <c r="C165" s="368"/>
      <c r="R165" s="360"/>
    </row>
    <row r="166" spans="3:18" s="343" customFormat="1" ht="12.75">
      <c r="C166" s="368"/>
      <c r="R166" s="360"/>
    </row>
    <row r="167" spans="3:18" s="343" customFormat="1" ht="12.75">
      <c r="C167" s="368"/>
      <c r="R167" s="360"/>
    </row>
    <row r="168" spans="3:18" s="343" customFormat="1" ht="12.75">
      <c r="C168" s="368"/>
      <c r="R168" s="360"/>
    </row>
    <row r="169" spans="3:18" s="343" customFormat="1" ht="12.75">
      <c r="C169" s="368"/>
      <c r="R169" s="360"/>
    </row>
    <row r="170" spans="3:18" s="343" customFormat="1" ht="12.75">
      <c r="C170" s="368"/>
      <c r="R170" s="360"/>
    </row>
    <row r="171" spans="3:18" s="343" customFormat="1" ht="12.75">
      <c r="C171" s="368"/>
      <c r="R171" s="360"/>
    </row>
    <row r="172" spans="3:18" s="343" customFormat="1" ht="12.75">
      <c r="C172" s="368"/>
      <c r="R172" s="360"/>
    </row>
    <row r="173" spans="3:18" s="343" customFormat="1" ht="12.75">
      <c r="C173" s="368"/>
      <c r="R173" s="360"/>
    </row>
    <row r="174" spans="3:18" s="343" customFormat="1" ht="12.75">
      <c r="C174" s="368"/>
      <c r="R174" s="360"/>
    </row>
    <row r="175" spans="3:18" s="343" customFormat="1" ht="12.75">
      <c r="C175" s="368"/>
      <c r="R175" s="360"/>
    </row>
    <row r="176" spans="3:18" s="343" customFormat="1" ht="12.75">
      <c r="C176" s="368"/>
      <c r="R176" s="360"/>
    </row>
    <row r="177" spans="3:18" s="343" customFormat="1" ht="12.75">
      <c r="C177" s="368"/>
      <c r="R177" s="360"/>
    </row>
    <row r="178" spans="3:18" s="343" customFormat="1" ht="12.75">
      <c r="C178" s="368"/>
      <c r="R178" s="360"/>
    </row>
    <row r="179" spans="3:18" s="343" customFormat="1" ht="12.75">
      <c r="C179" s="368"/>
      <c r="R179" s="360"/>
    </row>
    <row r="180" spans="3:18" s="343" customFormat="1" ht="12.75">
      <c r="C180" s="368"/>
      <c r="R180" s="360"/>
    </row>
    <row r="181" spans="3:18" s="343" customFormat="1" ht="12.75">
      <c r="C181" s="368"/>
      <c r="R181" s="360"/>
    </row>
    <row r="182" spans="3:18" s="343" customFormat="1" ht="12.75">
      <c r="C182" s="368"/>
      <c r="R182" s="360"/>
    </row>
    <row r="183" spans="3:18" s="343" customFormat="1" ht="12.75">
      <c r="C183" s="368"/>
      <c r="R183" s="360"/>
    </row>
    <row r="184" spans="3:18" s="343" customFormat="1" ht="12.75">
      <c r="C184" s="368"/>
      <c r="R184" s="360"/>
    </row>
    <row r="185" spans="3:18" s="343" customFormat="1" ht="12.75">
      <c r="C185" s="368"/>
      <c r="R185" s="360"/>
    </row>
    <row r="186" spans="3:18" s="343" customFormat="1" ht="12.75">
      <c r="C186" s="368"/>
      <c r="R186" s="360"/>
    </row>
    <row r="187" spans="3:18" s="343" customFormat="1" ht="12.75">
      <c r="C187" s="368"/>
      <c r="R187" s="360"/>
    </row>
    <row r="188" spans="3:18" s="343" customFormat="1" ht="12.75">
      <c r="C188" s="368"/>
      <c r="R188" s="360"/>
    </row>
    <row r="189" spans="3:18" s="343" customFormat="1" ht="12.75">
      <c r="C189" s="368"/>
      <c r="R189" s="360"/>
    </row>
    <row r="190" spans="3:18" s="343" customFormat="1" ht="12.75">
      <c r="C190" s="368"/>
      <c r="R190" s="360"/>
    </row>
    <row r="191" spans="3:18" s="343" customFormat="1" ht="12.75">
      <c r="C191" s="368"/>
      <c r="R191" s="360"/>
    </row>
    <row r="192" spans="3:18" s="343" customFormat="1" ht="12.75">
      <c r="C192" s="368"/>
      <c r="R192" s="360"/>
    </row>
    <row r="193" spans="3:18" s="343" customFormat="1" ht="12.75">
      <c r="C193" s="368"/>
      <c r="R193" s="360"/>
    </row>
    <row r="194" spans="3:18" s="343" customFormat="1" ht="12.75">
      <c r="C194" s="368"/>
      <c r="R194" s="360"/>
    </row>
    <row r="195" spans="3:18" s="343" customFormat="1" ht="12.75">
      <c r="C195" s="368"/>
      <c r="R195" s="360"/>
    </row>
    <row r="196" spans="3:18" s="343" customFormat="1" ht="12.75">
      <c r="C196" s="368"/>
      <c r="R196" s="360"/>
    </row>
    <row r="197" spans="3:18" s="343" customFormat="1" ht="12.75">
      <c r="C197" s="368"/>
      <c r="R197" s="360"/>
    </row>
    <row r="198" spans="3:18" s="343" customFormat="1" ht="12.75">
      <c r="C198" s="368"/>
      <c r="R198" s="360"/>
    </row>
    <row r="199" spans="3:18" s="343" customFormat="1" ht="12.75">
      <c r="C199" s="368"/>
      <c r="R199" s="360"/>
    </row>
    <row r="200" spans="3:18" s="343" customFormat="1" ht="12.75">
      <c r="C200" s="368"/>
      <c r="R200" s="360"/>
    </row>
    <row r="201" spans="3:18" s="343" customFormat="1" ht="12.75">
      <c r="C201" s="368"/>
      <c r="R201" s="360"/>
    </row>
    <row r="202" spans="3:18" s="343" customFormat="1" ht="12.75">
      <c r="C202" s="368"/>
      <c r="R202" s="360"/>
    </row>
    <row r="203" spans="3:18" s="343" customFormat="1" ht="12.75">
      <c r="C203" s="368"/>
      <c r="R203" s="360"/>
    </row>
    <row r="204" spans="3:18" s="343" customFormat="1" ht="12.75">
      <c r="C204" s="368"/>
      <c r="R204" s="360"/>
    </row>
    <row r="205" spans="3:18" s="343" customFormat="1" ht="12.75">
      <c r="C205" s="368"/>
      <c r="R205" s="360"/>
    </row>
    <row r="206" spans="3:18" s="343" customFormat="1" ht="12.75">
      <c r="C206" s="368"/>
      <c r="R206" s="360"/>
    </row>
    <row r="207" spans="3:18" s="343" customFormat="1" ht="12.75">
      <c r="C207" s="368"/>
      <c r="R207" s="360"/>
    </row>
    <row r="208" spans="3:18" s="343" customFormat="1" ht="12.75">
      <c r="C208" s="368"/>
      <c r="R208" s="360"/>
    </row>
    <row r="209" spans="3:18" s="343" customFormat="1" ht="12.75">
      <c r="C209" s="368"/>
      <c r="R209" s="360"/>
    </row>
    <row r="210" spans="3:18" s="343" customFormat="1" ht="12.75">
      <c r="C210" s="368"/>
      <c r="R210" s="360"/>
    </row>
    <row r="211" spans="3:18" s="343" customFormat="1" ht="12.75">
      <c r="C211" s="368"/>
      <c r="R211" s="360"/>
    </row>
    <row r="212" spans="3:18" s="343" customFormat="1" ht="12.75">
      <c r="C212" s="368"/>
      <c r="R212" s="360"/>
    </row>
    <row r="213" spans="3:18" s="343" customFormat="1" ht="12.75">
      <c r="C213" s="368"/>
      <c r="R213" s="360"/>
    </row>
    <row r="214" spans="3:18" s="343" customFormat="1" ht="12.75">
      <c r="C214" s="368"/>
      <c r="R214" s="360"/>
    </row>
    <row r="215" spans="3:18" s="343" customFormat="1" ht="12.75">
      <c r="C215" s="368"/>
      <c r="R215" s="360"/>
    </row>
    <row r="216" spans="3:18" s="343" customFormat="1" ht="12.75">
      <c r="C216" s="368"/>
      <c r="R216" s="360"/>
    </row>
    <row r="217" spans="3:18" s="343" customFormat="1" ht="12.75">
      <c r="C217" s="368"/>
      <c r="R217" s="360"/>
    </row>
    <row r="218" spans="3:18" s="343" customFormat="1" ht="12.75">
      <c r="C218" s="368"/>
      <c r="R218" s="360"/>
    </row>
    <row r="219" spans="3:18" s="343" customFormat="1" ht="12.75">
      <c r="C219" s="368"/>
      <c r="R219" s="360"/>
    </row>
    <row r="220" spans="3:18" s="343" customFormat="1" ht="12.75">
      <c r="C220" s="368"/>
      <c r="R220" s="360"/>
    </row>
    <row r="221" spans="3:18" s="343" customFormat="1" ht="12.75">
      <c r="C221" s="368"/>
      <c r="R221" s="360"/>
    </row>
    <row r="222" spans="3:18" s="343" customFormat="1" ht="12.75">
      <c r="C222" s="368"/>
      <c r="R222" s="360"/>
    </row>
    <row r="223" spans="3:18" s="343" customFormat="1" ht="12.75">
      <c r="C223" s="368"/>
      <c r="R223" s="360"/>
    </row>
    <row r="224" spans="3:18" s="343" customFormat="1" ht="12.75">
      <c r="C224" s="368"/>
      <c r="R224" s="360"/>
    </row>
    <row r="225" spans="3:18" s="343" customFormat="1" ht="12.75">
      <c r="C225" s="368"/>
      <c r="R225" s="360"/>
    </row>
    <row r="226" spans="3:18" s="343" customFormat="1" ht="12.75">
      <c r="C226" s="368"/>
      <c r="R226" s="360"/>
    </row>
    <row r="227" spans="3:18" s="343" customFormat="1" ht="12.75">
      <c r="C227" s="368"/>
      <c r="R227" s="360"/>
    </row>
    <row r="228" spans="3:18" s="343" customFormat="1" ht="12.75">
      <c r="C228" s="368"/>
      <c r="R228" s="360"/>
    </row>
    <row r="229" spans="3:18" s="343" customFormat="1" ht="12.75">
      <c r="C229" s="368"/>
      <c r="R229" s="360"/>
    </row>
    <row r="230" spans="3:18" s="343" customFormat="1" ht="12.75">
      <c r="C230" s="368"/>
      <c r="R230" s="360"/>
    </row>
    <row r="231" spans="3:18" s="343" customFormat="1" ht="12.75">
      <c r="C231" s="368"/>
      <c r="R231" s="360"/>
    </row>
    <row r="232" spans="3:18" s="343" customFormat="1" ht="12.75">
      <c r="C232" s="368"/>
      <c r="R232" s="360"/>
    </row>
    <row r="233" spans="3:18" s="343" customFormat="1" ht="12.75">
      <c r="C233" s="368"/>
      <c r="R233" s="360"/>
    </row>
    <row r="234" spans="3:18" s="343" customFormat="1" ht="12.75">
      <c r="C234" s="368"/>
      <c r="R234" s="360"/>
    </row>
    <row r="235" spans="3:18" s="343" customFormat="1" ht="12.75">
      <c r="C235" s="368"/>
      <c r="R235" s="360"/>
    </row>
    <row r="236" spans="3:18" s="343" customFormat="1" ht="12.75">
      <c r="C236" s="368"/>
      <c r="R236" s="360"/>
    </row>
    <row r="237" spans="3:18" s="343" customFormat="1" ht="12.75">
      <c r="C237" s="368"/>
      <c r="R237" s="360"/>
    </row>
    <row r="238" spans="3:18" s="343" customFormat="1" ht="12.75">
      <c r="C238" s="368"/>
      <c r="R238" s="360"/>
    </row>
    <row r="239" spans="3:18" s="343" customFormat="1" ht="12.75">
      <c r="C239" s="368"/>
      <c r="R239" s="360"/>
    </row>
    <row r="240" spans="3:18" s="343" customFormat="1" ht="12.75">
      <c r="C240" s="368"/>
      <c r="R240" s="360"/>
    </row>
    <row r="241" spans="3:18" s="343" customFormat="1" ht="12.75">
      <c r="C241" s="368"/>
      <c r="R241" s="360"/>
    </row>
    <row r="242" spans="3:18" s="343" customFormat="1" ht="12.75">
      <c r="C242" s="368"/>
      <c r="R242" s="360"/>
    </row>
    <row r="243" spans="3:18" s="343" customFormat="1" ht="12.75">
      <c r="C243" s="368"/>
      <c r="R243" s="360"/>
    </row>
    <row r="244" spans="3:18" s="343" customFormat="1" ht="12.75">
      <c r="C244" s="368"/>
      <c r="R244" s="360"/>
    </row>
    <row r="245" spans="3:18" s="343" customFormat="1" ht="12.75">
      <c r="C245" s="368"/>
      <c r="R245" s="360"/>
    </row>
    <row r="246" spans="3:18" s="343" customFormat="1" ht="12.75">
      <c r="C246" s="368"/>
      <c r="R246" s="360"/>
    </row>
    <row r="247" spans="3:18" s="343" customFormat="1" ht="12.75">
      <c r="C247" s="368"/>
      <c r="R247" s="360"/>
    </row>
    <row r="248" spans="3:18" s="343" customFormat="1" ht="12.75">
      <c r="C248" s="368"/>
      <c r="R248" s="360"/>
    </row>
    <row r="249" spans="3:18" s="343" customFormat="1" ht="12.75">
      <c r="C249" s="368"/>
      <c r="R249" s="360"/>
    </row>
    <row r="250" spans="3:18" s="343" customFormat="1" ht="12.75">
      <c r="C250" s="368"/>
      <c r="R250" s="360"/>
    </row>
    <row r="251" spans="3:18" s="343" customFormat="1" ht="12.75">
      <c r="C251" s="368"/>
      <c r="R251" s="360"/>
    </row>
    <row r="252" spans="3:18" s="343" customFormat="1" ht="12.75">
      <c r="C252" s="368"/>
      <c r="R252" s="360"/>
    </row>
    <row r="253" spans="3:18" s="343" customFormat="1" ht="12.75">
      <c r="C253" s="368"/>
      <c r="R253" s="360"/>
    </row>
    <row r="254" spans="3:18" s="343" customFormat="1" ht="12.75">
      <c r="C254" s="368"/>
      <c r="R254" s="360"/>
    </row>
    <row r="255" spans="3:18" s="343" customFormat="1" ht="12.75">
      <c r="C255" s="368"/>
      <c r="R255" s="360"/>
    </row>
    <row r="256" spans="3:18" s="343" customFormat="1" ht="12.75">
      <c r="C256" s="368"/>
      <c r="R256" s="360"/>
    </row>
    <row r="257" spans="3:18" s="343" customFormat="1" ht="12.75">
      <c r="C257" s="368"/>
      <c r="R257" s="360"/>
    </row>
    <row r="258" spans="3:18" s="343" customFormat="1" ht="12.75">
      <c r="C258" s="368"/>
      <c r="R258" s="360"/>
    </row>
    <row r="259" spans="3:18" s="343" customFormat="1" ht="12.75">
      <c r="C259" s="368"/>
      <c r="R259" s="360"/>
    </row>
    <row r="260" spans="3:18" s="343" customFormat="1" ht="12.75">
      <c r="C260" s="368"/>
      <c r="R260" s="360"/>
    </row>
    <row r="261" spans="3:18" s="343" customFormat="1" ht="12.75">
      <c r="C261" s="368"/>
      <c r="R261" s="360"/>
    </row>
    <row r="262" spans="3:18" s="343" customFormat="1" ht="12.75">
      <c r="C262" s="368"/>
      <c r="R262" s="360"/>
    </row>
    <row r="263" spans="3:18" s="343" customFormat="1" ht="12.75">
      <c r="C263" s="368"/>
      <c r="R263" s="360"/>
    </row>
    <row r="264" spans="3:18" s="343" customFormat="1" ht="12.75">
      <c r="C264" s="368"/>
      <c r="R264" s="360"/>
    </row>
    <row r="265" spans="3:18" s="343" customFormat="1" ht="12.75">
      <c r="C265" s="368"/>
      <c r="R265" s="360"/>
    </row>
    <row r="266" spans="3:18" s="343" customFormat="1" ht="12.75">
      <c r="C266" s="368"/>
      <c r="R266" s="360"/>
    </row>
    <row r="267" spans="3:18" s="343" customFormat="1" ht="12.75">
      <c r="C267" s="368"/>
      <c r="R267" s="360"/>
    </row>
    <row r="268" spans="3:18" s="343" customFormat="1" ht="12.75">
      <c r="C268" s="368"/>
      <c r="R268" s="360"/>
    </row>
    <row r="269" spans="3:18" s="343" customFormat="1" ht="12.75">
      <c r="C269" s="368"/>
      <c r="R269" s="360"/>
    </row>
    <row r="270" spans="3:18" s="343" customFormat="1" ht="12.75">
      <c r="C270" s="368"/>
      <c r="R270" s="360"/>
    </row>
    <row r="271" spans="3:18" s="343" customFormat="1" ht="12.75">
      <c r="C271" s="368"/>
      <c r="R271" s="360"/>
    </row>
    <row r="272" spans="3:18" s="343" customFormat="1" ht="12.75">
      <c r="C272" s="368"/>
      <c r="R272" s="360"/>
    </row>
    <row r="273" spans="3:18" s="343" customFormat="1" ht="12.75">
      <c r="C273" s="368"/>
      <c r="R273" s="360"/>
    </row>
    <row r="274" spans="3:18" s="343" customFormat="1" ht="12.75">
      <c r="C274" s="368"/>
      <c r="R274" s="360"/>
    </row>
    <row r="275" spans="3:18" s="343" customFormat="1" ht="12.75">
      <c r="C275" s="368"/>
      <c r="R275" s="360"/>
    </row>
    <row r="276" spans="3:18" s="343" customFormat="1" ht="12.75">
      <c r="C276" s="368"/>
      <c r="R276" s="360"/>
    </row>
    <row r="277" spans="3:18" s="343" customFormat="1" ht="12.75">
      <c r="C277" s="368"/>
      <c r="R277" s="360"/>
    </row>
    <row r="278" spans="3:18" s="343" customFormat="1" ht="12.75">
      <c r="C278" s="368"/>
      <c r="R278" s="360"/>
    </row>
    <row r="279" spans="3:18" s="343" customFormat="1" ht="12.75">
      <c r="C279" s="368"/>
      <c r="R279" s="360"/>
    </row>
    <row r="280" spans="3:18" s="343" customFormat="1" ht="12.75">
      <c r="C280" s="368"/>
      <c r="R280" s="360"/>
    </row>
    <row r="281" spans="3:18" s="343" customFormat="1" ht="12.75">
      <c r="C281" s="368"/>
      <c r="R281" s="360"/>
    </row>
    <row r="282" spans="3:18" s="343" customFormat="1" ht="12.75">
      <c r="C282" s="368"/>
      <c r="R282" s="360"/>
    </row>
    <row r="283" spans="3:18" s="343" customFormat="1" ht="12.75">
      <c r="C283" s="368"/>
      <c r="R283" s="360"/>
    </row>
    <row r="284" spans="3:18" s="343" customFormat="1" ht="12.75">
      <c r="C284" s="368"/>
      <c r="R284" s="360"/>
    </row>
    <row r="285" spans="3:18" s="343" customFormat="1" ht="12.75">
      <c r="C285" s="368"/>
      <c r="R285" s="360"/>
    </row>
    <row r="286" spans="3:18" s="343" customFormat="1" ht="12.75">
      <c r="C286" s="368"/>
      <c r="R286" s="360"/>
    </row>
    <row r="287" spans="3:18" s="343" customFormat="1" ht="12.75">
      <c r="C287" s="368"/>
      <c r="R287" s="360"/>
    </row>
    <row r="288" spans="3:18" s="343" customFormat="1" ht="12.75">
      <c r="C288" s="368"/>
      <c r="R288" s="360"/>
    </row>
    <row r="289" spans="3:18" s="343" customFormat="1" ht="12.75">
      <c r="C289" s="368"/>
      <c r="R289" s="360"/>
    </row>
    <row r="290" spans="3:18" s="343" customFormat="1" ht="12.75">
      <c r="C290" s="368"/>
      <c r="R290" s="360"/>
    </row>
    <row r="291" spans="3:18" s="343" customFormat="1" ht="12.75">
      <c r="C291" s="368"/>
      <c r="R291" s="360"/>
    </row>
    <row r="292" spans="3:18" s="343" customFormat="1" ht="12.75">
      <c r="C292" s="368"/>
      <c r="R292" s="360"/>
    </row>
    <row r="293" spans="3:18" s="343" customFormat="1" ht="12.75">
      <c r="C293" s="368"/>
      <c r="R293" s="360"/>
    </row>
    <row r="294" spans="3:18" s="343" customFormat="1" ht="12.75">
      <c r="C294" s="368"/>
      <c r="R294" s="360"/>
    </row>
    <row r="295" spans="3:18" s="343" customFormat="1" ht="12.75">
      <c r="C295" s="368"/>
      <c r="R295" s="360"/>
    </row>
    <row r="296" spans="3:18" s="343" customFormat="1" ht="12.75">
      <c r="C296" s="368"/>
      <c r="R296" s="360"/>
    </row>
    <row r="297" spans="3:18" s="343" customFormat="1" ht="12.75">
      <c r="C297" s="368"/>
      <c r="R297" s="360"/>
    </row>
    <row r="298" spans="3:18" s="343" customFormat="1" ht="12.75">
      <c r="C298" s="368"/>
      <c r="R298" s="360"/>
    </row>
    <row r="299" spans="3:18" s="343" customFormat="1" ht="12.75">
      <c r="C299" s="368"/>
      <c r="R299" s="360"/>
    </row>
    <row r="300" spans="3:18" s="343" customFormat="1" ht="12.75">
      <c r="C300" s="368"/>
      <c r="R300" s="360"/>
    </row>
    <row r="301" spans="3:18" s="343" customFormat="1" ht="12.75">
      <c r="C301" s="368"/>
      <c r="R301" s="360"/>
    </row>
    <row r="302" spans="3:18" s="343" customFormat="1" ht="12.75">
      <c r="C302" s="368"/>
      <c r="R302" s="360"/>
    </row>
    <row r="303" spans="3:18" s="343" customFormat="1" ht="12.75">
      <c r="C303" s="368"/>
      <c r="R303" s="360"/>
    </row>
    <row r="304" spans="3:18" s="343" customFormat="1" ht="12.75">
      <c r="C304" s="368"/>
      <c r="R304" s="360"/>
    </row>
    <row r="305" spans="3:18" s="343" customFormat="1" ht="12.75">
      <c r="C305" s="368"/>
      <c r="R305" s="360"/>
    </row>
    <row r="306" spans="3:18" s="343" customFormat="1" ht="12.75">
      <c r="C306" s="368"/>
      <c r="R306" s="360"/>
    </row>
    <row r="307" spans="3:18" s="343" customFormat="1" ht="12.75">
      <c r="C307" s="368"/>
      <c r="R307" s="360"/>
    </row>
    <row r="308" spans="3:18" s="343" customFormat="1" ht="12.75">
      <c r="C308" s="368"/>
      <c r="R308" s="360"/>
    </row>
    <row r="309" spans="3:18" s="343" customFormat="1" ht="12.75">
      <c r="C309" s="368"/>
      <c r="R309" s="360"/>
    </row>
    <row r="310" spans="3:18" s="343" customFormat="1" ht="12.75">
      <c r="C310" s="368"/>
      <c r="R310" s="360"/>
    </row>
    <row r="311" spans="3:18" s="343" customFormat="1" ht="12.75">
      <c r="C311" s="368"/>
      <c r="R311" s="360"/>
    </row>
    <row r="312" spans="3:18" s="343" customFormat="1" ht="12.75">
      <c r="C312" s="368"/>
      <c r="R312" s="360"/>
    </row>
    <row r="313" spans="3:18" s="343" customFormat="1" ht="12.75">
      <c r="C313" s="368"/>
      <c r="R313" s="360"/>
    </row>
    <row r="314" spans="3:18" s="343" customFormat="1" ht="12.75">
      <c r="C314" s="368"/>
      <c r="R314" s="360"/>
    </row>
    <row r="315" spans="3:18" s="343" customFormat="1" ht="12.75">
      <c r="C315" s="368"/>
      <c r="R315" s="360"/>
    </row>
    <row r="316" spans="3:18" s="343" customFormat="1" ht="12.75">
      <c r="C316" s="368"/>
      <c r="R316" s="360"/>
    </row>
    <row r="317" spans="3:18" s="343" customFormat="1" ht="12.75">
      <c r="C317" s="368"/>
      <c r="R317" s="360"/>
    </row>
    <row r="318" spans="3:18" s="343" customFormat="1" ht="12.75">
      <c r="C318" s="368"/>
      <c r="R318" s="360"/>
    </row>
    <row r="319" spans="3:18" s="343" customFormat="1" ht="12.75">
      <c r="C319" s="368"/>
      <c r="R319" s="360"/>
    </row>
    <row r="320" spans="3:18" s="343" customFormat="1" ht="12.75">
      <c r="C320" s="368"/>
      <c r="R320" s="360"/>
    </row>
    <row r="321" spans="3:18" s="343" customFormat="1" ht="12.75">
      <c r="C321" s="368"/>
      <c r="R321" s="360"/>
    </row>
    <row r="322" spans="3:18" s="343" customFormat="1" ht="12.75">
      <c r="C322" s="368"/>
      <c r="R322" s="360"/>
    </row>
    <row r="323" spans="3:18" s="343" customFormat="1" ht="12.75">
      <c r="C323" s="368"/>
      <c r="R323" s="360"/>
    </row>
    <row r="324" spans="3:18" s="343" customFormat="1" ht="12.75">
      <c r="C324" s="368"/>
      <c r="R324" s="360"/>
    </row>
    <row r="325" spans="3:18" s="343" customFormat="1" ht="12.75">
      <c r="C325" s="368"/>
      <c r="R325" s="360"/>
    </row>
    <row r="326" spans="3:18" s="343" customFormat="1" ht="12.75">
      <c r="C326" s="368"/>
      <c r="R326" s="360"/>
    </row>
    <row r="327" spans="3:18" s="343" customFormat="1" ht="12.75">
      <c r="C327" s="368"/>
      <c r="R327" s="360"/>
    </row>
    <row r="328" spans="3:18" s="343" customFormat="1" ht="12.75">
      <c r="C328" s="368"/>
      <c r="R328" s="360"/>
    </row>
    <row r="329" spans="3:18" s="343" customFormat="1" ht="12.75">
      <c r="C329" s="368"/>
      <c r="R329" s="360"/>
    </row>
    <row r="330" spans="3:18" s="343" customFormat="1" ht="12.75">
      <c r="C330" s="368"/>
      <c r="R330" s="360"/>
    </row>
    <row r="331" spans="3:18" s="343" customFormat="1" ht="12.75">
      <c r="C331" s="368"/>
      <c r="R331" s="360"/>
    </row>
    <row r="332" spans="3:18" s="343" customFormat="1" ht="12.75">
      <c r="C332" s="368"/>
      <c r="R332" s="360"/>
    </row>
    <row r="333" spans="3:18" s="343" customFormat="1" ht="12.75">
      <c r="C333" s="368"/>
      <c r="R333" s="360"/>
    </row>
    <row r="334" spans="3:18" s="343" customFormat="1" ht="12.75">
      <c r="C334" s="368"/>
      <c r="R334" s="360"/>
    </row>
    <row r="335" spans="3:18" s="343" customFormat="1" ht="12.75">
      <c r="C335" s="368"/>
      <c r="R335" s="360"/>
    </row>
    <row r="336" spans="3:18" s="343" customFormat="1" ht="12.75">
      <c r="C336" s="368"/>
      <c r="R336" s="360"/>
    </row>
    <row r="337" spans="3:18" s="343" customFormat="1" ht="12.75">
      <c r="C337" s="368"/>
      <c r="R337" s="360"/>
    </row>
    <row r="338" spans="3:18" s="343" customFormat="1" ht="12.75">
      <c r="C338" s="368"/>
      <c r="R338" s="360"/>
    </row>
    <row r="339" spans="3:18" s="343" customFormat="1" ht="12.75">
      <c r="C339" s="368"/>
      <c r="R339" s="360"/>
    </row>
    <row r="340" spans="3:18" s="343" customFormat="1" ht="12.75">
      <c r="C340" s="368"/>
      <c r="R340" s="360"/>
    </row>
    <row r="341" spans="3:18" s="343" customFormat="1" ht="12.75">
      <c r="C341" s="368"/>
      <c r="R341" s="360"/>
    </row>
    <row r="342" spans="3:18" s="343" customFormat="1" ht="12.75">
      <c r="C342" s="368"/>
      <c r="R342" s="360"/>
    </row>
    <row r="343" spans="3:18" s="343" customFormat="1" ht="12.75">
      <c r="C343" s="368"/>
      <c r="R343" s="360"/>
    </row>
    <row r="344" spans="3:18" s="343" customFormat="1" ht="12.75">
      <c r="C344" s="368"/>
      <c r="R344" s="360"/>
    </row>
    <row r="345" spans="3:18" s="343" customFormat="1" ht="12.75">
      <c r="C345" s="368"/>
      <c r="R345" s="360"/>
    </row>
    <row r="346" spans="3:18" s="343" customFormat="1" ht="12.75">
      <c r="C346" s="368"/>
      <c r="R346" s="360"/>
    </row>
    <row r="347" spans="3:18" s="343" customFormat="1" ht="12.75">
      <c r="C347" s="368"/>
      <c r="R347" s="360"/>
    </row>
    <row r="348" spans="3:18" s="343" customFormat="1" ht="12.75">
      <c r="C348" s="368"/>
      <c r="R348" s="360"/>
    </row>
    <row r="349" spans="3:18" s="343" customFormat="1" ht="12.75">
      <c r="C349" s="368"/>
      <c r="R349" s="360"/>
    </row>
    <row r="350" spans="3:18" s="343" customFormat="1" ht="12.75">
      <c r="C350" s="368"/>
      <c r="R350" s="360"/>
    </row>
    <row r="351" spans="3:18" s="343" customFormat="1" ht="12.75">
      <c r="C351" s="368"/>
      <c r="R351" s="360"/>
    </row>
    <row r="352" spans="3:18" s="343" customFormat="1" ht="12.75">
      <c r="C352" s="368"/>
      <c r="R352" s="360"/>
    </row>
    <row r="353" spans="3:18" s="343" customFormat="1" ht="12.75">
      <c r="C353" s="368"/>
      <c r="R353" s="360"/>
    </row>
    <row r="354" spans="3:18" s="343" customFormat="1" ht="12.75">
      <c r="C354" s="368"/>
      <c r="R354" s="360"/>
    </row>
    <row r="355" spans="3:18" s="343" customFormat="1" ht="12.75">
      <c r="C355" s="368"/>
      <c r="R355" s="360"/>
    </row>
    <row r="356" spans="3:18" s="343" customFormat="1" ht="12.75">
      <c r="C356" s="368"/>
      <c r="R356" s="360"/>
    </row>
    <row r="357" spans="3:18" s="343" customFormat="1" ht="12.75">
      <c r="C357" s="368"/>
      <c r="R357" s="360"/>
    </row>
    <row r="358" spans="3:18" s="343" customFormat="1" ht="12.75">
      <c r="C358" s="368"/>
      <c r="R358" s="360"/>
    </row>
    <row r="359" spans="3:18" s="343" customFormat="1" ht="12.75">
      <c r="C359" s="368"/>
      <c r="R359" s="360"/>
    </row>
    <row r="360" spans="3:18" s="343" customFormat="1" ht="12.75">
      <c r="C360" s="368"/>
      <c r="R360" s="360"/>
    </row>
    <row r="361" spans="3:18" s="343" customFormat="1" ht="12.75">
      <c r="C361" s="368"/>
      <c r="R361" s="360"/>
    </row>
    <row r="362" spans="3:18" s="343" customFormat="1" ht="12.75">
      <c r="C362" s="368"/>
      <c r="R362" s="360"/>
    </row>
    <row r="363" spans="3:18" s="343" customFormat="1" ht="12.75">
      <c r="C363" s="368"/>
      <c r="R363" s="360"/>
    </row>
    <row r="364" spans="3:18" s="343" customFormat="1" ht="12.75">
      <c r="C364" s="368"/>
      <c r="R364" s="360"/>
    </row>
    <row r="365" spans="3:18" s="343" customFormat="1" ht="12.75">
      <c r="C365" s="368"/>
      <c r="R365" s="360"/>
    </row>
    <row r="366" spans="3:18" s="343" customFormat="1" ht="12.75">
      <c r="C366" s="368"/>
      <c r="R366" s="360"/>
    </row>
    <row r="367" spans="3:18" s="343" customFormat="1" ht="12.75">
      <c r="C367" s="368"/>
      <c r="R367" s="360"/>
    </row>
    <row r="368" spans="3:18" s="343" customFormat="1" ht="12.75">
      <c r="C368" s="368"/>
      <c r="R368" s="360"/>
    </row>
    <row r="369" spans="3:18" s="343" customFormat="1" ht="12.75">
      <c r="C369" s="368"/>
      <c r="R369" s="360"/>
    </row>
    <row r="370" spans="3:18" s="343" customFormat="1" ht="12.75">
      <c r="C370" s="368"/>
      <c r="R370" s="360"/>
    </row>
    <row r="371" spans="3:18" s="343" customFormat="1" ht="12.75">
      <c r="C371" s="368"/>
      <c r="R371" s="360"/>
    </row>
    <row r="372" spans="3:18" s="343" customFormat="1" ht="12.75">
      <c r="C372" s="368"/>
      <c r="R372" s="360"/>
    </row>
    <row r="373" spans="3:18" s="343" customFormat="1" ht="12.75">
      <c r="C373" s="368"/>
      <c r="R373" s="360"/>
    </row>
    <row r="374" spans="3:18" s="343" customFormat="1" ht="12.75">
      <c r="C374" s="368"/>
      <c r="R374" s="360"/>
    </row>
    <row r="375" spans="3:18" s="343" customFormat="1" ht="12.75">
      <c r="C375" s="368"/>
      <c r="R375" s="360"/>
    </row>
    <row r="376" spans="3:18" s="343" customFormat="1" ht="12.75">
      <c r="C376" s="368"/>
      <c r="R376" s="360"/>
    </row>
    <row r="377" spans="3:18" s="343" customFormat="1" ht="12.75">
      <c r="C377" s="368"/>
      <c r="R377" s="360"/>
    </row>
    <row r="378" spans="3:18" s="343" customFormat="1" ht="12.75">
      <c r="C378" s="368"/>
      <c r="R378" s="360"/>
    </row>
    <row r="379" spans="3:18" s="343" customFormat="1" ht="12.75">
      <c r="C379" s="368"/>
      <c r="R379" s="360"/>
    </row>
    <row r="380" spans="3:18" s="343" customFormat="1" ht="12.75">
      <c r="C380" s="368"/>
      <c r="R380" s="360"/>
    </row>
    <row r="381" spans="3:18" s="343" customFormat="1" ht="12.75">
      <c r="C381" s="368"/>
      <c r="R381" s="360"/>
    </row>
    <row r="382" spans="3:18" s="343" customFormat="1" ht="12.75">
      <c r="C382" s="368"/>
      <c r="R382" s="360"/>
    </row>
    <row r="383" spans="3:18" s="343" customFormat="1" ht="12.75">
      <c r="C383" s="368"/>
      <c r="R383" s="360"/>
    </row>
    <row r="384" spans="3:18" s="343" customFormat="1" ht="12.75">
      <c r="C384" s="368"/>
      <c r="R384" s="360"/>
    </row>
    <row r="385" spans="3:18" s="343" customFormat="1" ht="12.75">
      <c r="C385" s="368"/>
      <c r="R385" s="360"/>
    </row>
    <row r="386" spans="3:18" s="343" customFormat="1" ht="12.75">
      <c r="C386" s="368"/>
      <c r="R386" s="360"/>
    </row>
    <row r="387" spans="3:18" s="343" customFormat="1" ht="12.75">
      <c r="C387" s="368"/>
      <c r="R387" s="360"/>
    </row>
    <row r="388" spans="3:18" s="343" customFormat="1" ht="12.75">
      <c r="C388" s="368"/>
      <c r="R388" s="360"/>
    </row>
    <row r="389" spans="3:18" s="343" customFormat="1" ht="12.75">
      <c r="C389" s="368"/>
      <c r="R389" s="360"/>
    </row>
    <row r="390" spans="3:18" s="343" customFormat="1" ht="12.75">
      <c r="C390" s="368"/>
      <c r="R390" s="360"/>
    </row>
    <row r="391" spans="3:18" s="343" customFormat="1" ht="12.75">
      <c r="C391" s="368"/>
      <c r="R391" s="360"/>
    </row>
    <row r="392" spans="3:18" s="343" customFormat="1" ht="12.75">
      <c r="C392" s="368"/>
      <c r="R392" s="360"/>
    </row>
    <row r="393" spans="3:18" s="343" customFormat="1" ht="12.75">
      <c r="C393" s="368"/>
      <c r="R393" s="360"/>
    </row>
    <row r="394" spans="3:18" s="343" customFormat="1" ht="12.75">
      <c r="C394" s="368"/>
      <c r="R394" s="360"/>
    </row>
    <row r="395" spans="3:18" s="343" customFormat="1" ht="12.75">
      <c r="C395" s="368"/>
      <c r="R395" s="360"/>
    </row>
    <row r="396" spans="3:18" s="343" customFormat="1" ht="12.75">
      <c r="C396" s="368"/>
      <c r="R396" s="360"/>
    </row>
    <row r="397" spans="3:18" s="343" customFormat="1" ht="12.75">
      <c r="C397" s="368"/>
      <c r="R397" s="360"/>
    </row>
    <row r="398" spans="3:18" s="343" customFormat="1" ht="12.75">
      <c r="C398" s="368"/>
      <c r="R398" s="360"/>
    </row>
    <row r="399" spans="3:18" s="343" customFormat="1" ht="12.75">
      <c r="C399" s="368"/>
      <c r="R399" s="360"/>
    </row>
    <row r="400" spans="3:18" s="343" customFormat="1" ht="12.75">
      <c r="C400" s="368"/>
      <c r="R400" s="360"/>
    </row>
    <row r="401" spans="3:18" s="343" customFormat="1" ht="12.75">
      <c r="C401" s="368"/>
      <c r="R401" s="360"/>
    </row>
    <row r="402" spans="3:18" s="343" customFormat="1" ht="12.75">
      <c r="C402" s="368"/>
      <c r="R402" s="360"/>
    </row>
    <row r="403" spans="3:18" s="343" customFormat="1" ht="12.75">
      <c r="C403" s="368"/>
      <c r="R403" s="360"/>
    </row>
    <row r="404" spans="3:18" s="343" customFormat="1" ht="12.75">
      <c r="C404" s="368"/>
      <c r="R404" s="360"/>
    </row>
    <row r="405" spans="3:18" s="343" customFormat="1" ht="12.75">
      <c r="C405" s="368"/>
      <c r="R405" s="360"/>
    </row>
    <row r="406" spans="3:18" s="343" customFormat="1" ht="12.75">
      <c r="C406" s="368"/>
      <c r="R406" s="360"/>
    </row>
    <row r="407" spans="3:18" s="343" customFormat="1" ht="12.75">
      <c r="C407" s="368"/>
      <c r="R407" s="360"/>
    </row>
    <row r="408" spans="3:18" s="343" customFormat="1" ht="12.75">
      <c r="C408" s="368"/>
      <c r="R408" s="360"/>
    </row>
    <row r="409" spans="3:18" s="343" customFormat="1" ht="12.75">
      <c r="C409" s="368"/>
      <c r="R409" s="360"/>
    </row>
    <row r="410" spans="3:18" s="343" customFormat="1" ht="12.75">
      <c r="C410" s="368"/>
      <c r="R410" s="360"/>
    </row>
    <row r="411" spans="3:18" s="343" customFormat="1" ht="12.75">
      <c r="C411" s="368"/>
      <c r="R411" s="360"/>
    </row>
    <row r="412" spans="3:18" s="343" customFormat="1" ht="12.75">
      <c r="C412" s="368"/>
      <c r="R412" s="360"/>
    </row>
    <row r="413" spans="3:18" s="343" customFormat="1" ht="12.75">
      <c r="C413" s="368"/>
      <c r="R413" s="360"/>
    </row>
    <row r="414" spans="3:18" s="343" customFormat="1" ht="12.75">
      <c r="C414" s="368"/>
      <c r="R414" s="360"/>
    </row>
    <row r="415" spans="3:18" s="343" customFormat="1" ht="12.75">
      <c r="C415" s="368"/>
      <c r="R415" s="360"/>
    </row>
    <row r="416" spans="3:18" s="343" customFormat="1" ht="12.75">
      <c r="C416" s="368"/>
      <c r="R416" s="360"/>
    </row>
    <row r="417" spans="3:18" s="343" customFormat="1" ht="12.75">
      <c r="C417" s="368"/>
      <c r="R417" s="360"/>
    </row>
    <row r="418" spans="3:18" s="343" customFormat="1" ht="12.75">
      <c r="C418" s="368"/>
      <c r="R418" s="360"/>
    </row>
    <row r="419" spans="3:18" s="343" customFormat="1" ht="12.75">
      <c r="C419" s="368"/>
      <c r="R419" s="360"/>
    </row>
    <row r="420" spans="3:18" s="343" customFormat="1" ht="12.75">
      <c r="C420" s="368"/>
      <c r="R420" s="360"/>
    </row>
    <row r="421" spans="3:18" s="343" customFormat="1" ht="12.75">
      <c r="C421" s="368"/>
      <c r="R421" s="360"/>
    </row>
    <row r="422" spans="3:18" s="343" customFormat="1" ht="12.75">
      <c r="C422" s="368"/>
      <c r="R422" s="360"/>
    </row>
    <row r="423" spans="3:18" s="343" customFormat="1" ht="12.75">
      <c r="C423" s="368"/>
      <c r="R423" s="360"/>
    </row>
    <row r="424" spans="3:18" s="343" customFormat="1" ht="12.75">
      <c r="C424" s="368"/>
      <c r="R424" s="360"/>
    </row>
    <row r="425" spans="3:18" s="343" customFormat="1" ht="12.75">
      <c r="C425" s="368"/>
      <c r="R425" s="360"/>
    </row>
    <row r="426" spans="3:18" s="343" customFormat="1" ht="12.75">
      <c r="C426" s="368"/>
      <c r="R426" s="360"/>
    </row>
    <row r="427" spans="3:18" s="343" customFormat="1" ht="12.75">
      <c r="C427" s="368"/>
      <c r="R427" s="360"/>
    </row>
    <row r="428" spans="3:18" s="343" customFormat="1" ht="12.75">
      <c r="C428" s="368"/>
      <c r="R428" s="360"/>
    </row>
    <row r="429" spans="3:18" s="343" customFormat="1" ht="12.75">
      <c r="C429" s="368"/>
      <c r="R429" s="360"/>
    </row>
    <row r="430" spans="3:18" s="343" customFormat="1" ht="12.75">
      <c r="C430" s="368"/>
      <c r="R430" s="360"/>
    </row>
    <row r="431" spans="3:18" s="343" customFormat="1" ht="12.75">
      <c r="C431" s="368"/>
      <c r="R431" s="360"/>
    </row>
    <row r="432" spans="3:18" s="343" customFormat="1" ht="12.75">
      <c r="C432" s="368"/>
      <c r="R432" s="360"/>
    </row>
    <row r="433" spans="3:18" s="343" customFormat="1" ht="12.75">
      <c r="C433" s="368"/>
      <c r="R433" s="360"/>
    </row>
    <row r="434" spans="3:18" s="343" customFormat="1" ht="12.75">
      <c r="C434" s="368"/>
      <c r="R434" s="360"/>
    </row>
    <row r="435" spans="3:18" s="343" customFormat="1" ht="12.75">
      <c r="C435" s="368"/>
      <c r="R435" s="360"/>
    </row>
    <row r="436" spans="3:18" s="343" customFormat="1" ht="12.75">
      <c r="C436" s="368"/>
      <c r="R436" s="360"/>
    </row>
    <row r="437" spans="3:18" s="343" customFormat="1" ht="12.75">
      <c r="C437" s="368"/>
      <c r="R437" s="360"/>
    </row>
    <row r="438" spans="3:18" s="343" customFormat="1" ht="12.75">
      <c r="C438" s="368"/>
      <c r="R438" s="360"/>
    </row>
    <row r="439" spans="3:18" s="343" customFormat="1" ht="12.75">
      <c r="C439" s="368"/>
      <c r="R439" s="360"/>
    </row>
    <row r="440" spans="3:18" s="343" customFormat="1" ht="12.75">
      <c r="C440" s="368"/>
      <c r="R440" s="360"/>
    </row>
    <row r="441" spans="3:18" s="343" customFormat="1" ht="12.75">
      <c r="C441" s="368"/>
      <c r="R441" s="360"/>
    </row>
    <row r="442" spans="3:18" s="343" customFormat="1" ht="12.75">
      <c r="C442" s="368"/>
      <c r="R442" s="360"/>
    </row>
    <row r="443" spans="3:18" s="343" customFormat="1" ht="12.75">
      <c r="C443" s="368"/>
      <c r="R443" s="360"/>
    </row>
    <row r="444" spans="3:18" s="343" customFormat="1" ht="12.75">
      <c r="C444" s="368"/>
      <c r="R444" s="360"/>
    </row>
    <row r="445" spans="3:18" s="343" customFormat="1" ht="12.75">
      <c r="C445" s="368"/>
      <c r="R445" s="360"/>
    </row>
    <row r="446" spans="3:18" s="343" customFormat="1" ht="12.75">
      <c r="C446" s="368"/>
      <c r="R446" s="360"/>
    </row>
    <row r="447" spans="3:18" s="343" customFormat="1" ht="12.75">
      <c r="C447" s="368"/>
      <c r="R447" s="360"/>
    </row>
    <row r="448" spans="3:18" s="343" customFormat="1" ht="12.75">
      <c r="C448" s="368"/>
      <c r="R448" s="360"/>
    </row>
    <row r="449" spans="3:18" s="343" customFormat="1" ht="12.75">
      <c r="C449" s="368"/>
      <c r="R449" s="360"/>
    </row>
    <row r="450" spans="3:18" s="343" customFormat="1" ht="12.75">
      <c r="C450" s="368"/>
      <c r="R450" s="360"/>
    </row>
    <row r="451" spans="3:18" s="343" customFormat="1" ht="12.75">
      <c r="C451" s="368"/>
      <c r="R451" s="360"/>
    </row>
    <row r="452" spans="3:18" s="343" customFormat="1" ht="12.75">
      <c r="C452" s="368"/>
      <c r="R452" s="360"/>
    </row>
    <row r="453" spans="3:18" s="343" customFormat="1" ht="12.75">
      <c r="C453" s="368"/>
      <c r="R453" s="360"/>
    </row>
    <row r="454" spans="3:18" s="343" customFormat="1" ht="12.75">
      <c r="C454" s="368"/>
      <c r="R454" s="360"/>
    </row>
    <row r="455" spans="3:18" s="343" customFormat="1" ht="12.75">
      <c r="C455" s="368"/>
      <c r="R455" s="360"/>
    </row>
    <row r="456" spans="3:18" s="343" customFormat="1" ht="12.75">
      <c r="C456" s="368"/>
      <c r="R456" s="360"/>
    </row>
    <row r="457" spans="3:18" s="343" customFormat="1" ht="12.75">
      <c r="C457" s="368"/>
      <c r="R457" s="360"/>
    </row>
    <row r="458" spans="3:18" s="343" customFormat="1" ht="12.75">
      <c r="C458" s="368"/>
      <c r="R458" s="360"/>
    </row>
    <row r="459" spans="3:18" s="343" customFormat="1" ht="12.75">
      <c r="C459" s="368"/>
      <c r="R459" s="360"/>
    </row>
    <row r="460" spans="3:18" s="343" customFormat="1" ht="12.75">
      <c r="C460" s="368"/>
      <c r="R460" s="360"/>
    </row>
    <row r="461" spans="3:18" s="343" customFormat="1" ht="12.75">
      <c r="C461" s="368"/>
      <c r="R461" s="360"/>
    </row>
    <row r="462" spans="3:18" s="343" customFormat="1" ht="12.75">
      <c r="C462" s="368"/>
      <c r="R462" s="360"/>
    </row>
    <row r="463" spans="3:18" s="343" customFormat="1" ht="12.75">
      <c r="C463" s="368"/>
      <c r="R463" s="360"/>
    </row>
    <row r="464" spans="3:18" s="343" customFormat="1" ht="12.75">
      <c r="C464" s="368"/>
      <c r="R464" s="360"/>
    </row>
    <row r="465" spans="3:18" s="343" customFormat="1" ht="12.75">
      <c r="C465" s="368"/>
      <c r="R465" s="360"/>
    </row>
    <row r="466" spans="3:18" s="343" customFormat="1" ht="12.75">
      <c r="C466" s="368"/>
      <c r="R466" s="360"/>
    </row>
    <row r="467" spans="3:18" s="343" customFormat="1" ht="12.75">
      <c r="C467" s="368"/>
      <c r="R467" s="360"/>
    </row>
    <row r="468" spans="3:18" s="343" customFormat="1" ht="12.75">
      <c r="C468" s="368"/>
      <c r="R468" s="360"/>
    </row>
    <row r="469" spans="3:18" s="343" customFormat="1" ht="12.75">
      <c r="C469" s="368"/>
      <c r="R469" s="360"/>
    </row>
    <row r="470" spans="3:18" s="343" customFormat="1" ht="12.75">
      <c r="C470" s="368"/>
      <c r="R470" s="360"/>
    </row>
    <row r="471" spans="3:18" s="343" customFormat="1" ht="12.75">
      <c r="C471" s="368"/>
      <c r="R471" s="360"/>
    </row>
    <row r="472" spans="3:18" s="343" customFormat="1" ht="12.75">
      <c r="C472" s="368"/>
      <c r="R472" s="360"/>
    </row>
    <row r="473" spans="3:18" s="343" customFormat="1" ht="12.75">
      <c r="C473" s="368"/>
      <c r="R473" s="360"/>
    </row>
    <row r="474" spans="3:18" s="343" customFormat="1" ht="12.75">
      <c r="C474" s="368"/>
      <c r="R474" s="360"/>
    </row>
    <row r="475" spans="3:18" s="343" customFormat="1" ht="12.75">
      <c r="C475" s="368"/>
      <c r="R475" s="360"/>
    </row>
    <row r="476" spans="3:18" s="343" customFormat="1" ht="12.75">
      <c r="C476" s="368"/>
      <c r="R476" s="360"/>
    </row>
    <row r="477" spans="3:18" s="343" customFormat="1" ht="12.75">
      <c r="C477" s="368"/>
      <c r="R477" s="360"/>
    </row>
    <row r="478" spans="3:18" s="343" customFormat="1" ht="12.75">
      <c r="C478" s="368"/>
      <c r="R478" s="360"/>
    </row>
    <row r="479" spans="3:18" s="343" customFormat="1" ht="12.75">
      <c r="C479" s="368"/>
      <c r="R479" s="360"/>
    </row>
    <row r="480" spans="3:18" s="343" customFormat="1" ht="12.75">
      <c r="C480" s="368"/>
      <c r="R480" s="360"/>
    </row>
    <row r="481" spans="3:18" s="343" customFormat="1" ht="12.75">
      <c r="C481" s="368"/>
      <c r="R481" s="360"/>
    </row>
    <row r="482" spans="3:18" s="343" customFormat="1" ht="12.75">
      <c r="C482" s="368"/>
      <c r="R482" s="360"/>
    </row>
    <row r="483" spans="3:18" s="343" customFormat="1" ht="12.75">
      <c r="C483" s="368"/>
      <c r="R483" s="360"/>
    </row>
    <row r="484" spans="3:18" s="343" customFormat="1" ht="12.75">
      <c r="C484" s="368"/>
      <c r="R484" s="360"/>
    </row>
    <row r="485" spans="3:18" s="343" customFormat="1" ht="12.75">
      <c r="C485" s="368"/>
      <c r="R485" s="360"/>
    </row>
    <row r="486" spans="3:18" s="343" customFormat="1" ht="12.75">
      <c r="C486" s="368"/>
      <c r="R486" s="360"/>
    </row>
    <row r="487" spans="3:18" s="343" customFormat="1" ht="12.75">
      <c r="C487" s="368"/>
      <c r="R487" s="360"/>
    </row>
    <row r="488" spans="3:18" s="343" customFormat="1" ht="12.75">
      <c r="C488" s="368"/>
      <c r="R488" s="360"/>
    </row>
    <row r="489" spans="3:18" s="343" customFormat="1" ht="12.75">
      <c r="C489" s="368"/>
      <c r="R489" s="360"/>
    </row>
    <row r="490" spans="3:18" s="343" customFormat="1" ht="12.75">
      <c r="C490" s="368"/>
      <c r="R490" s="360"/>
    </row>
    <row r="491" spans="3:18" s="343" customFormat="1" ht="12.75">
      <c r="C491" s="368"/>
      <c r="R491" s="360"/>
    </row>
    <row r="492" spans="3:18" s="343" customFormat="1" ht="12.75">
      <c r="C492" s="368"/>
      <c r="R492" s="360"/>
    </row>
    <row r="493" spans="3:18" s="343" customFormat="1" ht="12.75">
      <c r="C493" s="368"/>
      <c r="R493" s="360"/>
    </row>
    <row r="494" spans="3:18" s="343" customFormat="1" ht="12.75">
      <c r="C494" s="368"/>
      <c r="R494" s="360"/>
    </row>
    <row r="495" spans="3:18" s="343" customFormat="1" ht="12.75">
      <c r="C495" s="368"/>
      <c r="R495" s="360"/>
    </row>
    <row r="496" spans="3:18" s="343" customFormat="1" ht="12.75">
      <c r="C496" s="368"/>
      <c r="R496" s="360"/>
    </row>
    <row r="497" spans="3:18" s="343" customFormat="1" ht="12.75">
      <c r="C497" s="368"/>
      <c r="R497" s="360"/>
    </row>
    <row r="498" spans="3:18" s="343" customFormat="1" ht="12.75">
      <c r="C498" s="368"/>
      <c r="R498" s="360"/>
    </row>
    <row r="499" spans="3:18" s="343" customFormat="1" ht="12.75">
      <c r="C499" s="368"/>
      <c r="R499" s="360"/>
    </row>
    <row r="500" spans="3:18" s="343" customFormat="1" ht="12.75">
      <c r="C500" s="368"/>
      <c r="R500" s="360"/>
    </row>
    <row r="501" spans="3:18" s="343" customFormat="1" ht="12.75">
      <c r="C501" s="368"/>
      <c r="R501" s="360"/>
    </row>
    <row r="502" spans="3:18" s="343" customFormat="1" ht="12.75">
      <c r="C502" s="368"/>
      <c r="R502" s="360"/>
    </row>
    <row r="503" spans="3:18" s="343" customFormat="1" ht="12.75">
      <c r="C503" s="368"/>
      <c r="R503" s="360"/>
    </row>
    <row r="504" spans="3:18" s="343" customFormat="1" ht="12.75">
      <c r="C504" s="368"/>
      <c r="R504" s="360"/>
    </row>
    <row r="505" spans="3:18" s="343" customFormat="1" ht="12.75">
      <c r="C505" s="368"/>
      <c r="R505" s="360"/>
    </row>
    <row r="506" spans="3:18" s="343" customFormat="1" ht="12.75">
      <c r="C506" s="368"/>
      <c r="R506" s="360"/>
    </row>
    <row r="507" spans="3:18" s="343" customFormat="1" ht="12.75">
      <c r="C507" s="368"/>
      <c r="R507" s="360"/>
    </row>
    <row r="508" spans="3:18" s="343" customFormat="1" ht="12.75">
      <c r="C508" s="368"/>
      <c r="R508" s="360"/>
    </row>
    <row r="509" spans="3:18" s="343" customFormat="1" ht="12.75">
      <c r="C509" s="368"/>
      <c r="R509" s="360"/>
    </row>
    <row r="510" spans="3:18" s="343" customFormat="1" ht="12.75">
      <c r="C510" s="368"/>
      <c r="R510" s="360"/>
    </row>
    <row r="511" spans="3:18" s="343" customFormat="1" ht="12.75">
      <c r="C511" s="368"/>
      <c r="R511" s="360"/>
    </row>
    <row r="512" spans="3:18" s="343" customFormat="1" ht="12.75">
      <c r="C512" s="368"/>
      <c r="R512" s="360"/>
    </row>
    <row r="513" spans="3:18" s="343" customFormat="1" ht="12.75">
      <c r="C513" s="368"/>
      <c r="R513" s="360"/>
    </row>
    <row r="514" spans="3:18" s="343" customFormat="1" ht="12.75">
      <c r="C514" s="368"/>
      <c r="R514" s="360"/>
    </row>
    <row r="515" spans="3:18" s="343" customFormat="1" ht="12.75">
      <c r="C515" s="368"/>
      <c r="R515" s="360"/>
    </row>
    <row r="516" spans="3:18" s="343" customFormat="1" ht="12.75">
      <c r="C516" s="368"/>
      <c r="R516" s="360"/>
    </row>
    <row r="517" spans="3:18" s="343" customFormat="1" ht="12.75">
      <c r="C517" s="368"/>
      <c r="R517" s="360"/>
    </row>
    <row r="518" spans="3:18" s="343" customFormat="1" ht="12.75">
      <c r="C518" s="368"/>
      <c r="R518" s="360"/>
    </row>
    <row r="519" spans="3:18" s="343" customFormat="1" ht="12.75">
      <c r="C519" s="368"/>
      <c r="R519" s="360"/>
    </row>
    <row r="520" spans="3:18" s="343" customFormat="1" ht="12.75">
      <c r="C520" s="368"/>
      <c r="R520" s="360"/>
    </row>
    <row r="521" spans="3:18" s="343" customFormat="1" ht="12.75">
      <c r="C521" s="368"/>
      <c r="R521" s="360"/>
    </row>
    <row r="522" spans="3:18" s="343" customFormat="1" ht="12.75">
      <c r="C522" s="368"/>
      <c r="R522" s="360"/>
    </row>
    <row r="523" spans="3:18" s="343" customFormat="1" ht="12.75">
      <c r="C523" s="368"/>
      <c r="R523" s="360"/>
    </row>
    <row r="524" spans="3:18" s="343" customFormat="1" ht="12.75">
      <c r="C524" s="368"/>
      <c r="R524" s="360"/>
    </row>
    <row r="525" spans="3:18" s="343" customFormat="1" ht="12.75">
      <c r="C525" s="368"/>
      <c r="R525" s="360"/>
    </row>
    <row r="526" spans="3:18" s="343" customFormat="1" ht="12.75">
      <c r="C526" s="368"/>
      <c r="R526" s="360"/>
    </row>
    <row r="527" spans="3:18" s="343" customFormat="1" ht="12.75">
      <c r="C527" s="368"/>
      <c r="R527" s="360"/>
    </row>
    <row r="528" spans="3:18" s="343" customFormat="1" ht="12.75">
      <c r="C528" s="368"/>
      <c r="R528" s="360"/>
    </row>
    <row r="529" spans="3:18" s="343" customFormat="1" ht="12.75">
      <c r="C529" s="368"/>
      <c r="R529" s="360"/>
    </row>
    <row r="530" spans="3:18" s="343" customFormat="1" ht="12.75">
      <c r="C530" s="368"/>
      <c r="R530" s="360"/>
    </row>
    <row r="531" spans="3:18" s="343" customFormat="1" ht="12.75">
      <c r="C531" s="368"/>
      <c r="R531" s="360"/>
    </row>
    <row r="532" spans="3:18" s="343" customFormat="1" ht="12.75">
      <c r="C532" s="368"/>
      <c r="R532" s="360"/>
    </row>
    <row r="533" spans="3:18" s="343" customFormat="1" ht="12.75">
      <c r="C533" s="368"/>
      <c r="R533" s="360"/>
    </row>
    <row r="534" spans="3:18" s="343" customFormat="1" ht="12.75">
      <c r="C534" s="368"/>
      <c r="R534" s="360"/>
    </row>
    <row r="535" spans="3:18" s="343" customFormat="1" ht="12.75">
      <c r="C535" s="368"/>
      <c r="R535" s="360"/>
    </row>
    <row r="536" spans="3:18" s="343" customFormat="1" ht="12.75">
      <c r="C536" s="368"/>
      <c r="R536" s="360"/>
    </row>
    <row r="537" spans="3:18" s="343" customFormat="1" ht="12.75">
      <c r="C537" s="368"/>
      <c r="R537" s="360"/>
    </row>
    <row r="538" spans="3:18" s="343" customFormat="1" ht="12.75">
      <c r="C538" s="368"/>
      <c r="R538" s="360"/>
    </row>
    <row r="539" spans="3:18" s="343" customFormat="1" ht="12.75">
      <c r="C539" s="368"/>
      <c r="R539" s="360"/>
    </row>
    <row r="540" spans="3:18" s="343" customFormat="1" ht="12.75">
      <c r="C540" s="368"/>
      <c r="R540" s="360"/>
    </row>
    <row r="541" spans="3:18" s="343" customFormat="1" ht="12.75">
      <c r="C541" s="368"/>
      <c r="R541" s="360"/>
    </row>
    <row r="542" spans="3:18" s="343" customFormat="1" ht="12.75">
      <c r="C542" s="368"/>
      <c r="R542" s="360"/>
    </row>
    <row r="543" spans="3:18" s="343" customFormat="1" ht="12.75">
      <c r="C543" s="368"/>
      <c r="R543" s="360"/>
    </row>
    <row r="544" spans="3:18" s="343" customFormat="1" ht="12.75">
      <c r="C544" s="368"/>
      <c r="R544" s="360"/>
    </row>
    <row r="545" spans="3:18" s="343" customFormat="1" ht="12.75">
      <c r="C545" s="368"/>
      <c r="R545" s="360"/>
    </row>
    <row r="546" spans="3:18" s="343" customFormat="1" ht="12.75">
      <c r="C546" s="368"/>
      <c r="R546" s="360"/>
    </row>
    <row r="547" spans="3:18" s="343" customFormat="1" ht="12.75">
      <c r="C547" s="368"/>
      <c r="R547" s="360"/>
    </row>
    <row r="548" spans="3:18" s="343" customFormat="1" ht="12.75">
      <c r="C548" s="368"/>
      <c r="R548" s="360"/>
    </row>
    <row r="549" spans="3:18" s="343" customFormat="1" ht="12.75">
      <c r="C549" s="368"/>
      <c r="R549" s="360"/>
    </row>
    <row r="550" spans="3:18" s="343" customFormat="1" ht="12.75">
      <c r="C550" s="368"/>
      <c r="R550" s="360"/>
    </row>
    <row r="551" spans="3:18" s="343" customFormat="1" ht="12.75">
      <c r="C551" s="368"/>
      <c r="R551" s="360"/>
    </row>
    <row r="552" spans="3:18" s="343" customFormat="1" ht="12.75">
      <c r="C552" s="368"/>
      <c r="R552" s="360"/>
    </row>
    <row r="553" spans="3:18" s="343" customFormat="1" ht="12.75">
      <c r="C553" s="368"/>
      <c r="R553" s="360"/>
    </row>
    <row r="554" spans="3:18" s="343" customFormat="1" ht="12.75">
      <c r="C554" s="368"/>
      <c r="R554" s="360"/>
    </row>
    <row r="555" spans="3:18" s="343" customFormat="1" ht="12.75">
      <c r="C555" s="368"/>
      <c r="R555" s="360"/>
    </row>
    <row r="556" spans="3:18" s="343" customFormat="1" ht="12.75">
      <c r="C556" s="368"/>
      <c r="R556" s="360"/>
    </row>
    <row r="557" spans="3:18" s="343" customFormat="1" ht="12.75">
      <c r="C557" s="368"/>
      <c r="R557" s="360"/>
    </row>
    <row r="558" spans="3:18" s="343" customFormat="1" ht="12.75">
      <c r="C558" s="368"/>
      <c r="R558" s="360"/>
    </row>
    <row r="559" spans="3:18" s="343" customFormat="1" ht="12.75">
      <c r="C559" s="368"/>
      <c r="R559" s="360"/>
    </row>
    <row r="560" spans="3:18" s="343" customFormat="1" ht="12.75">
      <c r="C560" s="368"/>
      <c r="R560" s="360"/>
    </row>
    <row r="561" spans="3:18" s="343" customFormat="1" ht="12.75">
      <c r="C561" s="368"/>
      <c r="R561" s="360"/>
    </row>
    <row r="562" spans="3:18" s="343" customFormat="1" ht="12.75">
      <c r="C562" s="368"/>
      <c r="R562" s="360"/>
    </row>
    <row r="563" spans="3:18" s="343" customFormat="1" ht="12.75">
      <c r="C563" s="368"/>
      <c r="R563" s="360"/>
    </row>
    <row r="564" spans="3:18" s="343" customFormat="1" ht="12.75">
      <c r="C564" s="368"/>
      <c r="R564" s="360"/>
    </row>
    <row r="565" spans="3:18" s="343" customFormat="1" ht="12.75">
      <c r="C565" s="368"/>
      <c r="R565" s="360"/>
    </row>
    <row r="566" spans="3:18" s="343" customFormat="1" ht="12.75">
      <c r="C566" s="368"/>
      <c r="R566" s="360"/>
    </row>
    <row r="567" spans="3:18" s="343" customFormat="1" ht="12.75">
      <c r="C567" s="368"/>
      <c r="R567" s="360"/>
    </row>
    <row r="568" spans="3:18" s="343" customFormat="1" ht="12.75">
      <c r="C568" s="368"/>
      <c r="R568" s="360"/>
    </row>
    <row r="569" spans="3:18" s="343" customFormat="1" ht="12.75">
      <c r="C569" s="368"/>
      <c r="R569" s="360"/>
    </row>
    <row r="570" spans="3:18" s="343" customFormat="1" ht="12.75">
      <c r="C570" s="368"/>
      <c r="R570" s="360"/>
    </row>
    <row r="571" spans="3:18" s="343" customFormat="1" ht="12.75">
      <c r="C571" s="368"/>
      <c r="R571" s="360"/>
    </row>
    <row r="572" spans="3:18" s="343" customFormat="1" ht="12.75">
      <c r="C572" s="368"/>
      <c r="R572" s="360"/>
    </row>
    <row r="573" spans="3:18" s="343" customFormat="1" ht="12.75">
      <c r="C573" s="368"/>
      <c r="R573" s="360"/>
    </row>
    <row r="574" spans="3:18" s="343" customFormat="1" ht="12.75">
      <c r="C574" s="368"/>
      <c r="R574" s="360"/>
    </row>
    <row r="575" spans="3:18" s="343" customFormat="1" ht="12.75">
      <c r="C575" s="368"/>
      <c r="R575" s="360"/>
    </row>
    <row r="576" spans="3:18" s="343" customFormat="1" ht="12.75">
      <c r="C576" s="368"/>
      <c r="R576" s="360"/>
    </row>
    <row r="577" spans="3:18" s="343" customFormat="1" ht="12.75">
      <c r="C577" s="368"/>
      <c r="R577" s="360"/>
    </row>
    <row r="578" spans="3:18" s="343" customFormat="1" ht="12.75">
      <c r="C578" s="368"/>
      <c r="R578" s="360"/>
    </row>
    <row r="579" spans="3:18" s="343" customFormat="1" ht="12.75">
      <c r="C579" s="368"/>
      <c r="R579" s="360"/>
    </row>
    <row r="580" spans="3:18" s="343" customFormat="1" ht="12.75">
      <c r="C580" s="368"/>
      <c r="R580" s="360"/>
    </row>
    <row r="581" spans="3:18" s="343" customFormat="1" ht="12.75">
      <c r="C581" s="368"/>
      <c r="R581" s="360"/>
    </row>
    <row r="582" spans="3:18" s="343" customFormat="1" ht="12.75">
      <c r="C582" s="368"/>
      <c r="R582" s="360"/>
    </row>
    <row r="583" spans="3:18" s="343" customFormat="1" ht="12.75">
      <c r="C583" s="368"/>
      <c r="R583" s="360"/>
    </row>
    <row r="584" spans="3:18" s="343" customFormat="1" ht="12.75">
      <c r="C584" s="368"/>
      <c r="R584" s="360"/>
    </row>
  </sheetData>
  <sheetProtection sheet="1" objects="1" scenarios="1"/>
  <mergeCells count="3">
    <mergeCell ref="F6:H6"/>
    <mergeCell ref="D7:E7"/>
    <mergeCell ref="N6:P6"/>
  </mergeCells>
  <printOptions horizontalCentered="1"/>
  <pageMargins left="0.2362204724409449" right="0.2362204724409449" top="0.7874015748031497" bottom="0.4724409448818898" header="0.5118110236220472" footer="0.31496062992125984"/>
  <pageSetup blackAndWhite="1" firstPageNumber="6" useFirstPageNumber="1" fitToHeight="1" fitToWidth="1" horizontalDpi="600" verticalDpi="600" orientation="landscape" paperSize="9" scale="77" r:id="rId3"/>
  <headerFooter alignWithMargins="0">
    <oddFooter>&amp;L&amp;D</oddFooter>
  </headerFooter>
  <legacyDrawing r:id="rId2"/>
</worksheet>
</file>

<file path=xl/worksheets/sheet8.xml><?xml version="1.0" encoding="utf-8"?>
<worksheet xmlns="http://schemas.openxmlformats.org/spreadsheetml/2006/main" xmlns:r="http://schemas.openxmlformats.org/officeDocument/2006/relationships">
  <sheetPr codeName="Tabelle42211">
    <pageSetUpPr fitToPage="1"/>
  </sheetPr>
  <dimension ref="A1:AN584"/>
  <sheetViews>
    <sheetView showGridLines="0" zoomScale="65" zoomScaleNormal="65" zoomScalePageLayoutView="0" workbookViewId="0" topLeftCell="A1">
      <selection activeCell="B12" sqref="B12"/>
    </sheetView>
  </sheetViews>
  <sheetFormatPr defaultColWidth="11.421875" defaultRowHeight="12.75"/>
  <cols>
    <col min="1" max="1" width="4.7109375" style="74" customWidth="1"/>
    <col min="2" max="2" width="35.28125" style="74" customWidth="1"/>
    <col min="3" max="3" width="7.421875" style="338" customWidth="1"/>
    <col min="4" max="4" width="8.57421875" style="74" customWidth="1"/>
    <col min="5" max="5" width="9.7109375" style="74" customWidth="1"/>
    <col min="6" max="6" width="10.140625" style="74" customWidth="1"/>
    <col min="7" max="7" width="8.421875" style="74" customWidth="1"/>
    <col min="8" max="8" width="11.7109375" style="74" customWidth="1"/>
    <col min="9" max="9" width="15.8515625" style="74" customWidth="1"/>
    <col min="10" max="10" width="13.8515625" style="74" customWidth="1"/>
    <col min="11" max="11" width="13.57421875" style="74" customWidth="1"/>
    <col min="12" max="12" width="12.421875" style="74" customWidth="1"/>
    <col min="13" max="13" width="14.8515625" style="74" customWidth="1"/>
    <col min="14" max="16" width="12.00390625" style="74" hidden="1" customWidth="1"/>
    <col min="17" max="17" width="21.7109375" style="343" customWidth="1"/>
    <col min="18" max="18" width="15.8515625" style="343" customWidth="1"/>
    <col min="19" max="40" width="11.421875" style="343" customWidth="1"/>
    <col min="41" max="16384" width="11.421875" style="74" customWidth="1"/>
  </cols>
  <sheetData>
    <row r="1" spans="1:40" ht="27.75" customHeight="1">
      <c r="A1" s="692" t="str">
        <f>CONCATENATE("Personalkosten 2. Jahr des Unternehmens:  ",Startseite!C14)</f>
        <v>Personalkosten 2. Jahr des Unternehmens:  </v>
      </c>
      <c r="I1" s="339" t="str">
        <f>IF(Startseite!D16=0,"","        Planungszeitraum:")</f>
        <v>        Planungszeitraum:</v>
      </c>
      <c r="J1" s="339"/>
      <c r="K1" s="540">
        <f>IF(Startseite!D16="","",'Personalkosten 1. Jahr'!M1+30)</f>
        <v>43116</v>
      </c>
      <c r="L1" s="536" t="s">
        <v>226</v>
      </c>
      <c r="M1" s="540">
        <f>IF(K1="","",K1+330)</f>
        <v>43446</v>
      </c>
      <c r="Q1" s="683"/>
      <c r="R1" s="683"/>
      <c r="S1" s="683"/>
      <c r="T1" s="683"/>
      <c r="U1" s="683"/>
      <c r="V1" s="683"/>
      <c r="W1" s="683"/>
      <c r="X1" s="683"/>
      <c r="Y1" s="683"/>
      <c r="Z1" s="683"/>
      <c r="AA1" s="836"/>
      <c r="AB1" s="836"/>
      <c r="AC1" s="836"/>
      <c r="AD1" s="836"/>
      <c r="AE1" s="836"/>
      <c r="AF1" s="836"/>
      <c r="AG1" s="836"/>
      <c r="AH1" s="836"/>
      <c r="AI1" s="836"/>
      <c r="AJ1" s="836"/>
      <c r="AK1" s="836"/>
      <c r="AL1" s="836"/>
      <c r="AM1" s="836"/>
      <c r="AN1" s="836"/>
    </row>
    <row r="2" spans="1:40" ht="25.5">
      <c r="A2" s="73"/>
      <c r="F2" s="339"/>
      <c r="G2" s="339"/>
      <c r="H2" s="339"/>
      <c r="J2" s="340"/>
      <c r="K2" s="341"/>
      <c r="L2" s="342"/>
      <c r="Q2" s="683"/>
      <c r="R2" s="683"/>
      <c r="S2" s="683"/>
      <c r="T2" s="683"/>
      <c r="U2" s="683"/>
      <c r="V2" s="683"/>
      <c r="W2" s="683"/>
      <c r="X2" s="683"/>
      <c r="Y2" s="683"/>
      <c r="Z2" s="683"/>
      <c r="AA2" s="836"/>
      <c r="AB2" s="836"/>
      <c r="AC2" s="836"/>
      <c r="AD2" s="836"/>
      <c r="AE2" s="836"/>
      <c r="AF2" s="836"/>
      <c r="AG2" s="836"/>
      <c r="AH2" s="836"/>
      <c r="AI2" s="836"/>
      <c r="AJ2" s="836"/>
      <c r="AK2" s="836"/>
      <c r="AL2" s="836"/>
      <c r="AM2" s="836"/>
      <c r="AN2" s="836"/>
    </row>
    <row r="3" spans="7:40" ht="19.5" customHeight="1">
      <c r="G3" s="75" t="s">
        <v>34</v>
      </c>
      <c r="J3" s="390">
        <f>1+0.073+0.01275+0.0935+0.015+0.032+0.0038+0.0009</f>
        <v>1.2309499999999998</v>
      </c>
      <c r="K3" s="76"/>
      <c r="Q3" s="683"/>
      <c r="R3" s="683"/>
      <c r="S3" s="683"/>
      <c r="T3" s="683"/>
      <c r="U3" s="683"/>
      <c r="V3" s="683"/>
      <c r="W3" s="683"/>
      <c r="X3" s="683"/>
      <c r="Y3" s="683"/>
      <c r="Z3" s="683"/>
      <c r="AA3" s="836"/>
      <c r="AB3" s="836"/>
      <c r="AC3" s="836"/>
      <c r="AD3" s="836"/>
      <c r="AE3" s="836"/>
      <c r="AF3" s="836"/>
      <c r="AG3" s="836"/>
      <c r="AH3" s="836"/>
      <c r="AI3" s="836"/>
      <c r="AJ3" s="836"/>
      <c r="AK3" s="836"/>
      <c r="AL3" s="836"/>
      <c r="AM3" s="836"/>
      <c r="AN3" s="836"/>
    </row>
    <row r="4" spans="7:40" ht="19.5" customHeight="1">
      <c r="G4" s="77" t="s">
        <v>357</v>
      </c>
      <c r="H4" s="243"/>
      <c r="J4" s="346">
        <f>1+0.13+0.15+0.009+0.003+0.0009+0.02</f>
        <v>1.3128999999999995</v>
      </c>
      <c r="Q4" s="683"/>
      <c r="R4" s="683"/>
      <c r="S4" s="683"/>
      <c r="T4" s="683"/>
      <c r="U4" s="683"/>
      <c r="V4" s="683"/>
      <c r="W4" s="683"/>
      <c r="X4" s="683"/>
      <c r="Y4" s="683"/>
      <c r="Z4" s="683"/>
      <c r="AA4" s="836"/>
      <c r="AB4" s="836"/>
      <c r="AC4" s="836"/>
      <c r="AD4" s="836"/>
      <c r="AE4" s="836"/>
      <c r="AF4" s="836"/>
      <c r="AG4" s="836"/>
      <c r="AH4" s="836"/>
      <c r="AI4" s="836"/>
      <c r="AJ4" s="836"/>
      <c r="AK4" s="836"/>
      <c r="AL4" s="836"/>
      <c r="AM4" s="836"/>
      <c r="AN4" s="836"/>
    </row>
    <row r="5" spans="17:40" ht="12.75">
      <c r="Q5" s="683"/>
      <c r="R5" s="683"/>
      <c r="S5" s="683"/>
      <c r="T5" s="683"/>
      <c r="U5" s="683"/>
      <c r="V5" s="683"/>
      <c r="W5" s="683"/>
      <c r="X5" s="683"/>
      <c r="Y5" s="683"/>
      <c r="Z5" s="683"/>
      <c r="AA5" s="836"/>
      <c r="AB5" s="836"/>
      <c r="AC5" s="836"/>
      <c r="AD5" s="836"/>
      <c r="AE5" s="836"/>
      <c r="AF5" s="836"/>
      <c r="AG5" s="836"/>
      <c r="AH5" s="836"/>
      <c r="AI5" s="836"/>
      <c r="AJ5" s="836"/>
      <c r="AK5" s="836"/>
      <c r="AL5" s="836"/>
      <c r="AM5" s="836"/>
      <c r="AN5" s="836"/>
    </row>
    <row r="6" spans="1:40" ht="23.25" customHeight="1">
      <c r="A6" s="302"/>
      <c r="B6" s="302"/>
      <c r="C6" s="348"/>
      <c r="D6" s="349"/>
      <c r="E6" s="303"/>
      <c r="F6" s="1106" t="s">
        <v>79</v>
      </c>
      <c r="G6" s="1107"/>
      <c r="H6" s="1108"/>
      <c r="N6" s="1111" t="s">
        <v>227</v>
      </c>
      <c r="O6" s="1112"/>
      <c r="P6" s="1113"/>
      <c r="Q6" s="683"/>
      <c r="R6" s="683"/>
      <c r="S6" s="683"/>
      <c r="T6" s="683"/>
      <c r="U6" s="683"/>
      <c r="V6" s="683"/>
      <c r="W6" s="683"/>
      <c r="X6" s="683"/>
      <c r="Y6" s="683"/>
      <c r="Z6" s="683"/>
      <c r="AA6" s="836"/>
      <c r="AB6" s="836"/>
      <c r="AC6" s="836"/>
      <c r="AD6" s="836"/>
      <c r="AE6" s="836"/>
      <c r="AF6" s="836"/>
      <c r="AG6" s="836"/>
      <c r="AH6" s="836"/>
      <c r="AI6" s="836"/>
      <c r="AJ6" s="836"/>
      <c r="AK6" s="836"/>
      <c r="AL6" s="836"/>
      <c r="AM6" s="836"/>
      <c r="AN6" s="836"/>
    </row>
    <row r="7" spans="1:40" ht="12.75">
      <c r="A7" s="197" t="s">
        <v>38</v>
      </c>
      <c r="B7" s="78"/>
      <c r="C7" s="353" t="s">
        <v>207</v>
      </c>
      <c r="D7" s="1109" t="s">
        <v>37</v>
      </c>
      <c r="E7" s="1110"/>
      <c r="F7" s="79" t="s">
        <v>76</v>
      </c>
      <c r="G7" s="79" t="s">
        <v>155</v>
      </c>
      <c r="H7" s="80" t="s">
        <v>75</v>
      </c>
      <c r="I7" s="81" t="s">
        <v>228</v>
      </c>
      <c r="J7" s="81" t="s">
        <v>229</v>
      </c>
      <c r="K7" s="82" t="s">
        <v>35</v>
      </c>
      <c r="L7" s="81" t="s">
        <v>36</v>
      </c>
      <c r="M7" s="81" t="s">
        <v>2</v>
      </c>
      <c r="N7" s="79" t="s">
        <v>207</v>
      </c>
      <c r="O7" s="79" t="s">
        <v>208</v>
      </c>
      <c r="P7" s="79" t="s">
        <v>210</v>
      </c>
      <c r="Q7" s="683"/>
      <c r="R7" s="683"/>
      <c r="S7" s="683"/>
      <c r="T7" s="683"/>
      <c r="U7" s="683"/>
      <c r="V7" s="683"/>
      <c r="W7" s="683"/>
      <c r="X7" s="683"/>
      <c r="Y7" s="683"/>
      <c r="Z7" s="683"/>
      <c r="AA7" s="836"/>
      <c r="AB7" s="836"/>
      <c r="AC7" s="836"/>
      <c r="AD7" s="836"/>
      <c r="AE7" s="836"/>
      <c r="AF7" s="836"/>
      <c r="AG7" s="836"/>
      <c r="AH7" s="836"/>
      <c r="AI7" s="836"/>
      <c r="AJ7" s="836"/>
      <c r="AK7" s="836"/>
      <c r="AL7" s="836"/>
      <c r="AM7" s="836"/>
      <c r="AN7" s="836"/>
    </row>
    <row r="8" spans="1:40" ht="12.75">
      <c r="A8" s="83"/>
      <c r="B8" s="195"/>
      <c r="C8" s="354"/>
      <c r="D8" s="92" t="s">
        <v>40</v>
      </c>
      <c r="E8" s="92"/>
      <c r="F8" s="84" t="s">
        <v>61</v>
      </c>
      <c r="G8" s="244" t="s">
        <v>156</v>
      </c>
      <c r="H8" s="85" t="s">
        <v>54</v>
      </c>
      <c r="I8" s="86" t="s">
        <v>54</v>
      </c>
      <c r="J8" s="86" t="s">
        <v>54</v>
      </c>
      <c r="K8" s="86" t="s">
        <v>230</v>
      </c>
      <c r="L8" s="86" t="s">
        <v>39</v>
      </c>
      <c r="M8" s="86" t="s">
        <v>62</v>
      </c>
      <c r="N8" s="84" t="s">
        <v>231</v>
      </c>
      <c r="O8" s="84" t="s">
        <v>209</v>
      </c>
      <c r="P8" s="84" t="s">
        <v>211</v>
      </c>
      <c r="Q8" s="683"/>
      <c r="R8" s="683"/>
      <c r="S8" s="683"/>
      <c r="T8" s="683"/>
      <c r="U8" s="683"/>
      <c r="V8" s="683"/>
      <c r="W8" s="683"/>
      <c r="X8" s="683"/>
      <c r="Y8" s="683"/>
      <c r="Z8" s="683"/>
      <c r="AA8" s="836"/>
      <c r="AB8" s="836"/>
      <c r="AC8" s="836"/>
      <c r="AD8" s="836"/>
      <c r="AE8" s="836"/>
      <c r="AF8" s="836"/>
      <c r="AG8" s="836"/>
      <c r="AH8" s="836"/>
      <c r="AI8" s="836"/>
      <c r="AJ8" s="836"/>
      <c r="AK8" s="836"/>
      <c r="AL8" s="836"/>
      <c r="AM8" s="836"/>
      <c r="AN8" s="836"/>
    </row>
    <row r="9" spans="1:40" ht="12.75" customHeight="1">
      <c r="A9" s="83"/>
      <c r="B9" s="752" t="s">
        <v>410</v>
      </c>
      <c r="C9" s="354"/>
      <c r="D9" s="86" t="s">
        <v>232</v>
      </c>
      <c r="E9" s="86" t="s">
        <v>233</v>
      </c>
      <c r="F9" s="306" t="s">
        <v>129</v>
      </c>
      <c r="G9" s="244" t="s">
        <v>157</v>
      </c>
      <c r="H9" s="85" t="s">
        <v>129</v>
      </c>
      <c r="I9" s="86" t="s">
        <v>234</v>
      </c>
      <c r="J9" s="86" t="s">
        <v>218</v>
      </c>
      <c r="K9" s="86" t="s">
        <v>98</v>
      </c>
      <c r="L9" s="86" t="s">
        <v>129</v>
      </c>
      <c r="M9" s="86" t="s">
        <v>129</v>
      </c>
      <c r="N9" s="84" t="s">
        <v>235</v>
      </c>
      <c r="O9" s="84" t="s">
        <v>98</v>
      </c>
      <c r="P9" s="84"/>
      <c r="Q9" s="683"/>
      <c r="R9" s="683"/>
      <c r="S9" s="683"/>
      <c r="T9" s="683"/>
      <c r="U9" s="683"/>
      <c r="V9" s="683"/>
      <c r="W9" s="683"/>
      <c r="X9" s="683"/>
      <c r="Y9" s="683"/>
      <c r="Z9" s="683"/>
      <c r="AA9" s="836"/>
      <c r="AB9" s="836"/>
      <c r="AC9" s="836"/>
      <c r="AD9" s="836"/>
      <c r="AE9" s="836"/>
      <c r="AF9" s="836"/>
      <c r="AG9" s="836"/>
      <c r="AH9" s="836"/>
      <c r="AI9" s="836"/>
      <c r="AJ9" s="836"/>
      <c r="AK9" s="836"/>
      <c r="AL9" s="836"/>
      <c r="AM9" s="836"/>
      <c r="AN9" s="836"/>
    </row>
    <row r="10" spans="1:40" ht="12.75" customHeight="1">
      <c r="A10" s="83"/>
      <c r="B10" s="195"/>
      <c r="C10" s="354"/>
      <c r="D10" s="86" t="s">
        <v>236</v>
      </c>
      <c r="E10" s="355" t="s">
        <v>236</v>
      </c>
      <c r="F10" s="306"/>
      <c r="G10" s="244"/>
      <c r="H10" s="85"/>
      <c r="I10" s="86" t="s">
        <v>129</v>
      </c>
      <c r="J10" s="86" t="s">
        <v>129</v>
      </c>
      <c r="K10" s="86"/>
      <c r="L10" s="86"/>
      <c r="M10" s="86"/>
      <c r="N10" s="84"/>
      <c r="O10" s="84"/>
      <c r="P10" s="84"/>
      <c r="Q10" s="683"/>
      <c r="R10" s="683"/>
      <c r="S10" s="683"/>
      <c r="T10" s="683"/>
      <c r="U10" s="683"/>
      <c r="V10" s="683"/>
      <c r="W10" s="683"/>
      <c r="X10" s="683"/>
      <c r="Y10" s="683"/>
      <c r="Z10" s="683"/>
      <c r="AA10" s="836"/>
      <c r="AB10" s="836"/>
      <c r="AC10" s="836"/>
      <c r="AD10" s="836"/>
      <c r="AE10" s="836"/>
      <c r="AF10" s="836"/>
      <c r="AG10" s="836"/>
      <c r="AH10" s="836"/>
      <c r="AI10" s="836"/>
      <c r="AJ10" s="836"/>
      <c r="AK10" s="836"/>
      <c r="AL10" s="836"/>
      <c r="AM10" s="836"/>
      <c r="AN10" s="836"/>
    </row>
    <row r="11" spans="1:40" ht="12.75" customHeight="1">
      <c r="A11" s="87"/>
      <c r="B11" s="196"/>
      <c r="C11" s="356"/>
      <c r="D11" s="91"/>
      <c r="E11" s="357"/>
      <c r="F11" s="89"/>
      <c r="G11" s="89"/>
      <c r="H11" s="90"/>
      <c r="I11" s="91"/>
      <c r="J11" s="91"/>
      <c r="K11" s="91"/>
      <c r="L11" s="91"/>
      <c r="M11" s="91"/>
      <c r="N11" s="88"/>
      <c r="O11" s="88"/>
      <c r="P11" s="88"/>
      <c r="Q11" s="683"/>
      <c r="R11" s="683"/>
      <c r="S11" s="683"/>
      <c r="T11" s="683"/>
      <c r="U11" s="683"/>
      <c r="V11" s="683"/>
      <c r="W11" s="683"/>
      <c r="X11" s="683"/>
      <c r="Y11" s="683"/>
      <c r="Z11" s="683"/>
      <c r="AA11" s="836"/>
      <c r="AB11" s="836"/>
      <c r="AC11" s="836"/>
      <c r="AD11" s="836"/>
      <c r="AE11" s="836"/>
      <c r="AF11" s="836"/>
      <c r="AG11" s="836"/>
      <c r="AH11" s="836"/>
      <c r="AI11" s="836"/>
      <c r="AJ11" s="836"/>
      <c r="AK11" s="836"/>
      <c r="AL11" s="836"/>
      <c r="AM11" s="836"/>
      <c r="AN11" s="836"/>
    </row>
    <row r="12" spans="1:40" ht="19.5" customHeight="1">
      <c r="A12" s="198">
        <v>1</v>
      </c>
      <c r="B12" s="225"/>
      <c r="C12" s="372"/>
      <c r="D12" s="373"/>
      <c r="E12" s="373"/>
      <c r="F12" s="374"/>
      <c r="G12" s="215"/>
      <c r="H12" s="216"/>
      <c r="I12" s="538">
        <f>IF(C12=0,0,IF(C12&gt;=1,IF(AND(OR(F12&gt;=1,G12&gt;=1),H12&gt;1),"Lohn/Gehalt ???",C12*IF(F12="",H12,F12*G12*4.33))))</f>
        <v>0</v>
      </c>
      <c r="J12" s="94">
        <f>IF(C12*I12&lt;C12*451,I12*J$4,I12*J$3)</f>
        <v>0</v>
      </c>
      <c r="K12" s="220"/>
      <c r="L12" s="221"/>
      <c r="M12" s="358">
        <f>IF(AND(D12="",E12=""),J12*12+K12*J12+L12*IF(I12&lt;401,J$4,J$3),IF(OR(D12="",E12="",D12=0,E12=0,D12&gt;E12),0,J12*(E12-D12+1)+J12*K12+L12*IF(I12&lt;401,J$4,J$3)))</f>
        <v>0</v>
      </c>
      <c r="N12" s="359">
        <f aca="true" t="shared" si="0" ref="N12:N21">$C12*(IF($D12="",1,IF($D12="bis",$E12/12,IF($D12="ab",(12-$E12+1)/12,((E12+1)-D12)/12))))</f>
        <v>0</v>
      </c>
      <c r="O12" s="305"/>
      <c r="P12" s="179">
        <f aca="true" t="shared" si="1" ref="P12:P21">N12*O12</f>
        <v>0</v>
      </c>
      <c r="Q12" s="685">
        <f>IF(AND(C12&gt;0,J12&gt;0,J12&lt;=C12*520,M12&gt;C12*6240),"Überprüfe ggf. Minijob(s)","")</f>
      </c>
      <c r="R12" s="685">
        <f aca="true" t="shared" si="2" ref="R12:R17">IF(AND($D12="",$E12=""),"",IF(OR($D12="",$E12="",$D12=0,$E12=0,$D12&gt;$E12),"Überprüfe Eingaben in Spalte D und E",""))</f>
      </c>
      <c r="S12" s="683"/>
      <c r="T12" s="683"/>
      <c r="U12" s="683"/>
      <c r="V12" s="683"/>
      <c r="W12" s="683"/>
      <c r="X12" s="683"/>
      <c r="Y12" s="683"/>
      <c r="Z12" s="683"/>
      <c r="AA12" s="836"/>
      <c r="AB12" s="836"/>
      <c r="AC12" s="836"/>
      <c r="AD12" s="836"/>
      <c r="AE12" s="836"/>
      <c r="AF12" s="836"/>
      <c r="AG12" s="836"/>
      <c r="AH12" s="836"/>
      <c r="AI12" s="836"/>
      <c r="AJ12" s="836"/>
      <c r="AK12" s="836"/>
      <c r="AL12" s="836"/>
      <c r="AM12" s="836"/>
      <c r="AN12" s="836"/>
    </row>
    <row r="13" spans="1:40" ht="19.5" customHeight="1">
      <c r="A13" s="198">
        <v>2</v>
      </c>
      <c r="B13" s="225"/>
      <c r="C13" s="372"/>
      <c r="D13" s="372"/>
      <c r="E13" s="375"/>
      <c r="F13" s="374"/>
      <c r="G13" s="215"/>
      <c r="H13" s="216"/>
      <c r="I13" s="93">
        <f aca="true" t="shared" si="3" ref="I13:I19">IF(C13=0,0,IF(C13&gt;=1,C13*IF(F13="",H13,F13*G13*4.33)))</f>
        <v>0</v>
      </c>
      <c r="J13" s="94">
        <f aca="true" t="shared" si="4" ref="J13:J19">IF(C13*I13&lt;C13*451,I13*J$4,I13*J$3)</f>
        <v>0</v>
      </c>
      <c r="K13" s="220"/>
      <c r="L13" s="221"/>
      <c r="M13" s="358">
        <f aca="true" t="shared" si="5" ref="M13:M23">IF(AND(D13="",E13=""),J13*12+K13*J13+L13*IF(I13&lt;401,J$4,J$3),IF(OR(D13="",E13="",D13=0,E13=0,D13&gt;E13),0,J13*(E13-D13+1)+J13*K13+L13*IF(I13&lt;401,J$4,J$3)))</f>
        <v>0</v>
      </c>
      <c r="N13" s="359">
        <f t="shared" si="0"/>
        <v>0</v>
      </c>
      <c r="O13" s="305"/>
      <c r="P13" s="179">
        <f t="shared" si="1"/>
        <v>0</v>
      </c>
      <c r="Q13" s="685">
        <f aca="true" t="shared" si="6" ref="Q13:Q23">IF(AND(C13&gt;0,J13&gt;0,J13&lt;=C13*520,M13&gt;C13*6240),"Überprüfe ggf. Minijob(s)","")</f>
      </c>
      <c r="R13" s="685">
        <f t="shared" si="2"/>
      </c>
      <c r="S13" s="683"/>
      <c r="T13" s="683"/>
      <c r="U13" s="683"/>
      <c r="V13" s="683"/>
      <c r="W13" s="683"/>
      <c r="X13" s="683"/>
      <c r="Y13" s="683"/>
      <c r="Z13" s="683"/>
      <c r="AA13" s="836"/>
      <c r="AB13" s="836"/>
      <c r="AC13" s="836"/>
      <c r="AD13" s="836"/>
      <c r="AE13" s="836"/>
      <c r="AF13" s="836"/>
      <c r="AG13" s="836"/>
      <c r="AH13" s="836"/>
      <c r="AI13" s="836"/>
      <c r="AJ13" s="836"/>
      <c r="AK13" s="836"/>
      <c r="AL13" s="836"/>
      <c r="AM13" s="836"/>
      <c r="AN13" s="836"/>
    </row>
    <row r="14" spans="1:40" ht="19.5" customHeight="1">
      <c r="A14" s="198">
        <v>3</v>
      </c>
      <c r="B14" s="225"/>
      <c r="C14" s="372"/>
      <c r="D14" s="372"/>
      <c r="E14" s="375"/>
      <c r="F14" s="374"/>
      <c r="G14" s="215"/>
      <c r="H14" s="216"/>
      <c r="I14" s="93">
        <f t="shared" si="3"/>
        <v>0</v>
      </c>
      <c r="J14" s="94">
        <f t="shared" si="4"/>
        <v>0</v>
      </c>
      <c r="K14" s="220"/>
      <c r="L14" s="221"/>
      <c r="M14" s="358">
        <f t="shared" si="5"/>
        <v>0</v>
      </c>
      <c r="N14" s="359">
        <f t="shared" si="0"/>
        <v>0</v>
      </c>
      <c r="O14" s="305"/>
      <c r="P14" s="179">
        <f t="shared" si="1"/>
        <v>0</v>
      </c>
      <c r="Q14" s="685">
        <f t="shared" si="6"/>
      </c>
      <c r="R14" s="685">
        <f t="shared" si="2"/>
      </c>
      <c r="S14" s="683"/>
      <c r="T14" s="683"/>
      <c r="U14" s="683"/>
      <c r="V14" s="683"/>
      <c r="W14" s="683"/>
      <c r="X14" s="683"/>
      <c r="Y14" s="683"/>
      <c r="Z14" s="683"/>
      <c r="AA14" s="836"/>
      <c r="AB14" s="836"/>
      <c r="AC14" s="836"/>
      <c r="AD14" s="836"/>
      <c r="AE14" s="836"/>
      <c r="AF14" s="836"/>
      <c r="AG14" s="836"/>
      <c r="AH14" s="836"/>
      <c r="AI14" s="836"/>
      <c r="AJ14" s="836"/>
      <c r="AK14" s="836"/>
      <c r="AL14" s="836"/>
      <c r="AM14" s="836"/>
      <c r="AN14" s="836"/>
    </row>
    <row r="15" spans="1:40" ht="19.5" customHeight="1">
      <c r="A15" s="198">
        <v>4</v>
      </c>
      <c r="B15" s="225"/>
      <c r="C15" s="372"/>
      <c r="D15" s="372"/>
      <c r="E15" s="375"/>
      <c r="F15" s="374"/>
      <c r="G15" s="215"/>
      <c r="H15" s="216"/>
      <c r="I15" s="93">
        <f t="shared" si="3"/>
        <v>0</v>
      </c>
      <c r="J15" s="94">
        <f t="shared" si="4"/>
        <v>0</v>
      </c>
      <c r="K15" s="220"/>
      <c r="L15" s="221"/>
      <c r="M15" s="358">
        <f t="shared" si="5"/>
        <v>0</v>
      </c>
      <c r="N15" s="359">
        <f t="shared" si="0"/>
        <v>0</v>
      </c>
      <c r="O15" s="305"/>
      <c r="P15" s="179">
        <f t="shared" si="1"/>
        <v>0</v>
      </c>
      <c r="Q15" s="685">
        <f t="shared" si="6"/>
      </c>
      <c r="R15" s="685">
        <f t="shared" si="2"/>
      </c>
      <c r="S15" s="683"/>
      <c r="T15" s="683"/>
      <c r="U15" s="683"/>
      <c r="V15" s="683"/>
      <c r="W15" s="683"/>
      <c r="X15" s="683"/>
      <c r="Y15" s="683"/>
      <c r="Z15" s="683"/>
      <c r="AA15" s="836"/>
      <c r="AB15" s="836"/>
      <c r="AC15" s="836"/>
      <c r="AD15" s="836"/>
      <c r="AE15" s="836"/>
      <c r="AF15" s="836"/>
      <c r="AG15" s="836"/>
      <c r="AH15" s="836"/>
      <c r="AI15" s="836"/>
      <c r="AJ15" s="836"/>
      <c r="AK15" s="836"/>
      <c r="AL15" s="836"/>
      <c r="AM15" s="836"/>
      <c r="AN15" s="836"/>
    </row>
    <row r="16" spans="1:40" ht="19.5" customHeight="1">
      <c r="A16" s="198">
        <v>5</v>
      </c>
      <c r="B16" s="225"/>
      <c r="C16" s="372"/>
      <c r="D16" s="372"/>
      <c r="E16" s="375"/>
      <c r="F16" s="374"/>
      <c r="G16" s="215"/>
      <c r="H16" s="216"/>
      <c r="I16" s="93">
        <f t="shared" si="3"/>
        <v>0</v>
      </c>
      <c r="J16" s="94">
        <f t="shared" si="4"/>
        <v>0</v>
      </c>
      <c r="K16" s="220"/>
      <c r="L16" s="221"/>
      <c r="M16" s="358">
        <f t="shared" si="5"/>
        <v>0</v>
      </c>
      <c r="N16" s="359">
        <f t="shared" si="0"/>
        <v>0</v>
      </c>
      <c r="O16" s="305"/>
      <c r="P16" s="179">
        <f t="shared" si="1"/>
        <v>0</v>
      </c>
      <c r="Q16" s="685">
        <f t="shared" si="6"/>
      </c>
      <c r="R16" s="685">
        <f t="shared" si="2"/>
      </c>
      <c r="S16" s="683"/>
      <c r="T16" s="683"/>
      <c r="U16" s="683"/>
      <c r="V16" s="683"/>
      <c r="W16" s="683"/>
      <c r="X16" s="683"/>
      <c r="Y16" s="683"/>
      <c r="Z16" s="683"/>
      <c r="AA16" s="836"/>
      <c r="AB16" s="836"/>
      <c r="AC16" s="836"/>
      <c r="AD16" s="836"/>
      <c r="AE16" s="836"/>
      <c r="AF16" s="836"/>
      <c r="AG16" s="836"/>
      <c r="AH16" s="836"/>
      <c r="AI16" s="836"/>
      <c r="AJ16" s="836"/>
      <c r="AK16" s="836"/>
      <c r="AL16" s="836"/>
      <c r="AM16" s="836"/>
      <c r="AN16" s="836"/>
    </row>
    <row r="17" spans="1:40" ht="19.5" customHeight="1">
      <c r="A17" s="198">
        <v>6</v>
      </c>
      <c r="B17" s="225"/>
      <c r="C17" s="372"/>
      <c r="D17" s="372"/>
      <c r="E17" s="375"/>
      <c r="F17" s="374"/>
      <c r="G17" s="215"/>
      <c r="H17" s="216"/>
      <c r="I17" s="93">
        <f t="shared" si="3"/>
        <v>0</v>
      </c>
      <c r="J17" s="94">
        <f t="shared" si="4"/>
        <v>0</v>
      </c>
      <c r="K17" s="220"/>
      <c r="L17" s="221"/>
      <c r="M17" s="358">
        <f t="shared" si="5"/>
        <v>0</v>
      </c>
      <c r="N17" s="359">
        <f t="shared" si="0"/>
        <v>0</v>
      </c>
      <c r="O17" s="305"/>
      <c r="P17" s="179">
        <f t="shared" si="1"/>
        <v>0</v>
      </c>
      <c r="Q17" s="685">
        <f t="shared" si="6"/>
      </c>
      <c r="R17" s="685">
        <f t="shared" si="2"/>
      </c>
      <c r="S17" s="683"/>
      <c r="T17" s="683"/>
      <c r="U17" s="683"/>
      <c r="V17" s="683"/>
      <c r="W17" s="683"/>
      <c r="X17" s="683"/>
      <c r="Y17" s="683"/>
      <c r="Z17" s="683"/>
      <c r="AA17" s="836"/>
      <c r="AB17" s="836"/>
      <c r="AC17" s="836"/>
      <c r="AD17" s="836"/>
      <c r="AE17" s="836"/>
      <c r="AF17" s="836"/>
      <c r="AG17" s="836"/>
      <c r="AH17" s="836"/>
      <c r="AI17" s="836"/>
      <c r="AJ17" s="836"/>
      <c r="AK17" s="836"/>
      <c r="AL17" s="836"/>
      <c r="AM17" s="836"/>
      <c r="AN17" s="836"/>
    </row>
    <row r="18" spans="1:40" ht="19.5" customHeight="1">
      <c r="A18" s="198">
        <v>7</v>
      </c>
      <c r="B18" s="225"/>
      <c r="C18" s="372"/>
      <c r="D18" s="372"/>
      <c r="E18" s="375"/>
      <c r="F18" s="374"/>
      <c r="G18" s="215"/>
      <c r="H18" s="216"/>
      <c r="I18" s="93">
        <f t="shared" si="3"/>
        <v>0</v>
      </c>
      <c r="J18" s="94">
        <f t="shared" si="4"/>
        <v>0</v>
      </c>
      <c r="K18" s="220"/>
      <c r="L18" s="221"/>
      <c r="M18" s="358">
        <f t="shared" si="5"/>
        <v>0</v>
      </c>
      <c r="N18" s="359">
        <f t="shared" si="0"/>
        <v>0</v>
      </c>
      <c r="O18" s="305"/>
      <c r="P18" s="179">
        <f t="shared" si="1"/>
        <v>0</v>
      </c>
      <c r="Q18" s="685">
        <f t="shared" si="6"/>
      </c>
      <c r="R18" s="685">
        <f>IF(AND($D18="",$E18=""),"",IF(OR($D18="",$E18="",$D18=0,$E18=0,$D18&gt;$E18),"Überprüfe Eingaben in Spalte D und E",""))</f>
      </c>
      <c r="S18" s="683"/>
      <c r="T18" s="683"/>
      <c r="U18" s="683"/>
      <c r="V18" s="683"/>
      <c r="W18" s="683"/>
      <c r="X18" s="683"/>
      <c r="Y18" s="683"/>
      <c r="Z18" s="683"/>
      <c r="AA18" s="836"/>
      <c r="AB18" s="836"/>
      <c r="AC18" s="836"/>
      <c r="AD18" s="836"/>
      <c r="AE18" s="836"/>
      <c r="AF18" s="836"/>
      <c r="AG18" s="836"/>
      <c r="AH18" s="836"/>
      <c r="AI18" s="836"/>
      <c r="AJ18" s="836"/>
      <c r="AK18" s="836"/>
      <c r="AL18" s="836"/>
      <c r="AM18" s="836"/>
      <c r="AN18" s="836"/>
    </row>
    <row r="19" spans="1:40" ht="19.5" customHeight="1">
      <c r="A19" s="198">
        <v>8</v>
      </c>
      <c r="B19" s="225"/>
      <c r="C19" s="372"/>
      <c r="D19" s="372"/>
      <c r="E19" s="375"/>
      <c r="F19" s="374"/>
      <c r="G19" s="215"/>
      <c r="H19" s="216"/>
      <c r="I19" s="93">
        <f t="shared" si="3"/>
        <v>0</v>
      </c>
      <c r="J19" s="94">
        <f t="shared" si="4"/>
        <v>0</v>
      </c>
      <c r="K19" s="220"/>
      <c r="L19" s="221"/>
      <c r="M19" s="358">
        <f t="shared" si="5"/>
        <v>0</v>
      </c>
      <c r="N19" s="359">
        <f t="shared" si="0"/>
        <v>0</v>
      </c>
      <c r="O19" s="305"/>
      <c r="P19" s="179">
        <f t="shared" si="1"/>
        <v>0</v>
      </c>
      <c r="Q19" s="685">
        <f t="shared" si="6"/>
      </c>
      <c r="R19" s="685">
        <f>IF(AND($D19="",$E19=""),"",IF(OR($D19="",$E19="",$D19=0,$E19=0,$D19&gt;$E19),"Überprüfe Eingaben in Spalte D und E",""))</f>
      </c>
      <c r="S19" s="683"/>
      <c r="T19" s="683"/>
      <c r="U19" s="683"/>
      <c r="V19" s="683"/>
      <c r="W19" s="683"/>
      <c r="X19" s="683"/>
      <c r="Y19" s="683"/>
      <c r="Z19" s="683"/>
      <c r="AA19" s="836"/>
      <c r="AB19" s="836"/>
      <c r="AC19" s="836"/>
      <c r="AD19" s="836"/>
      <c r="AE19" s="836"/>
      <c r="AF19" s="836"/>
      <c r="AG19" s="836"/>
      <c r="AH19" s="836"/>
      <c r="AI19" s="836"/>
      <c r="AJ19" s="836"/>
      <c r="AK19" s="836"/>
      <c r="AL19" s="836"/>
      <c r="AM19" s="836"/>
      <c r="AN19" s="836"/>
    </row>
    <row r="20" spans="1:40" ht="19.5" customHeight="1">
      <c r="A20" s="198">
        <v>9</v>
      </c>
      <c r="B20" s="304" t="s">
        <v>290</v>
      </c>
      <c r="C20" s="376">
        <v>1</v>
      </c>
      <c r="D20" s="361"/>
      <c r="E20" s="183"/>
      <c r="F20" s="179"/>
      <c r="G20" s="180"/>
      <c r="H20" s="180"/>
      <c r="I20" s="93"/>
      <c r="J20" s="94"/>
      <c r="K20" s="181"/>
      <c r="L20" s="182"/>
      <c r="M20" s="358"/>
      <c r="N20" s="359">
        <f t="shared" si="0"/>
        <v>1</v>
      </c>
      <c r="O20" s="305"/>
      <c r="P20" s="179">
        <f t="shared" si="1"/>
        <v>0</v>
      </c>
      <c r="Q20" s="685"/>
      <c r="R20" s="685"/>
      <c r="S20" s="683"/>
      <c r="T20" s="683"/>
      <c r="U20" s="683"/>
      <c r="V20" s="683"/>
      <c r="W20" s="683"/>
      <c r="X20" s="683"/>
      <c r="Y20" s="683"/>
      <c r="Z20" s="683"/>
      <c r="AA20" s="836"/>
      <c r="AB20" s="836"/>
      <c r="AC20" s="836"/>
      <c r="AD20" s="836"/>
      <c r="AE20" s="836"/>
      <c r="AF20" s="836"/>
      <c r="AG20" s="836"/>
      <c r="AH20" s="836"/>
      <c r="AI20" s="836"/>
      <c r="AJ20" s="836"/>
      <c r="AK20" s="836"/>
      <c r="AL20" s="836"/>
      <c r="AM20" s="836"/>
      <c r="AN20" s="836"/>
    </row>
    <row r="21" spans="1:40" ht="19.5" customHeight="1">
      <c r="A21" s="198">
        <v>10</v>
      </c>
      <c r="B21" s="225" t="s">
        <v>320</v>
      </c>
      <c r="C21" s="376"/>
      <c r="D21" s="372"/>
      <c r="E21" s="222"/>
      <c r="F21" s="215"/>
      <c r="G21" s="216"/>
      <c r="H21" s="216"/>
      <c r="I21" s="538">
        <f>IF(C21=0,0,IF(C21&gt;=1,IF(AND(OR(F21&gt;=1,G21&gt;=1),H21&gt;1),"Gehalt ???",C21*IF(F21="",H21,F21*G21*4.33))))</f>
        <v>0</v>
      </c>
      <c r="J21" s="94">
        <f>I21</f>
        <v>0</v>
      </c>
      <c r="K21" s="220"/>
      <c r="L21" s="221"/>
      <c r="M21" s="358">
        <f t="shared" si="5"/>
        <v>0</v>
      </c>
      <c r="N21" s="359">
        <f t="shared" si="0"/>
        <v>0</v>
      </c>
      <c r="O21" s="305"/>
      <c r="P21" s="179">
        <f t="shared" si="1"/>
        <v>0</v>
      </c>
      <c r="Q21" s="685">
        <f t="shared" si="6"/>
      </c>
      <c r="R21" s="685">
        <f>IF(AND($D21="",$E21=""),"",IF(OR($D21="",$E21="",$D21=0,$E21=0,$D21&gt;$E21),"Überprüfe Eingaben in Spalte D und E",""))</f>
      </c>
      <c r="S21" s="683"/>
      <c r="T21" s="683"/>
      <c r="U21" s="683"/>
      <c r="V21" s="683"/>
      <c r="W21" s="683"/>
      <c r="X21" s="683"/>
      <c r="Y21" s="683"/>
      <c r="Z21" s="683"/>
      <c r="AA21" s="836"/>
      <c r="AB21" s="836"/>
      <c r="AC21" s="836"/>
      <c r="AD21" s="836"/>
      <c r="AE21" s="836"/>
      <c r="AF21" s="836"/>
      <c r="AG21" s="836"/>
      <c r="AH21" s="836"/>
      <c r="AI21" s="836"/>
      <c r="AJ21" s="836"/>
      <c r="AK21" s="836"/>
      <c r="AL21" s="836"/>
      <c r="AM21" s="836"/>
      <c r="AN21" s="836"/>
    </row>
    <row r="22" spans="1:40" ht="19.5" customHeight="1">
      <c r="A22" s="198">
        <v>11</v>
      </c>
      <c r="B22" s="225" t="s">
        <v>320</v>
      </c>
      <c r="C22" s="376"/>
      <c r="D22" s="372"/>
      <c r="E22" s="377"/>
      <c r="F22" s="215"/>
      <c r="G22" s="216"/>
      <c r="H22" s="216"/>
      <c r="I22" s="538">
        <f>IF(C22=0,0,IF(C22&gt;=1,IF(AND(OR(F22&gt;=1,G22&gt;=1),H22&gt;1),"Gehalt ???",C22*IF(F22="",H22,F22*G22*4.33))))</f>
        <v>0</v>
      </c>
      <c r="J22" s="94">
        <f>I22</f>
        <v>0</v>
      </c>
      <c r="K22" s="220"/>
      <c r="L22" s="221"/>
      <c r="M22" s="358">
        <f t="shared" si="5"/>
        <v>0</v>
      </c>
      <c r="N22" s="359">
        <f>$C22*(IF($D22="",1,IF($D22="bis",$E22/12,IF($D22="ab",(12-$E22+1)/12,((E22+1)-D22)/12))))</f>
        <v>0</v>
      </c>
      <c r="O22" s="305"/>
      <c r="P22" s="179">
        <f>N22*O22</f>
        <v>0</v>
      </c>
      <c r="Q22" s="685">
        <f t="shared" si="6"/>
      </c>
      <c r="R22" s="685">
        <f>IF(AND($D22="",$E22=""),"",IF(OR($D22="",$E22="",$D22=0,$E22=0,$D22&gt;$E22),"Überprüfe Eingaben in Spalte D und E",""))</f>
      </c>
      <c r="S22" s="683"/>
      <c r="T22" s="683"/>
      <c r="U22" s="683"/>
      <c r="V22" s="683"/>
      <c r="W22" s="683"/>
      <c r="X22" s="683"/>
      <c r="Y22" s="683"/>
      <c r="Z22" s="683"/>
      <c r="AA22" s="836"/>
      <c r="AB22" s="836"/>
      <c r="AC22" s="836"/>
      <c r="AD22" s="836"/>
      <c r="AE22" s="836"/>
      <c r="AF22" s="836"/>
      <c r="AG22" s="836"/>
      <c r="AH22" s="836"/>
      <c r="AI22" s="836"/>
      <c r="AJ22" s="836"/>
      <c r="AK22" s="836"/>
      <c r="AL22" s="836"/>
      <c r="AM22" s="836"/>
      <c r="AN22" s="836"/>
    </row>
    <row r="23" spans="1:40" ht="19.5" customHeight="1">
      <c r="A23" s="199">
        <v>12</v>
      </c>
      <c r="B23" s="225" t="s">
        <v>320</v>
      </c>
      <c r="C23" s="378"/>
      <c r="D23" s="379"/>
      <c r="E23" s="222"/>
      <c r="F23" s="219"/>
      <c r="G23" s="216"/>
      <c r="H23" s="216"/>
      <c r="I23" s="538">
        <f>IF(C23=0,0,IF(C23&gt;=1,IF(AND(OR(F23&gt;=1,G23&gt;=1),H23&gt;1),"Gehalt ???",C23*IF(F23="",H23,F23*G23*4.33))))</f>
        <v>0</v>
      </c>
      <c r="J23" s="94">
        <f>I23</f>
        <v>0</v>
      </c>
      <c r="K23" s="220"/>
      <c r="L23" s="221"/>
      <c r="M23" s="358">
        <f t="shared" si="5"/>
        <v>0</v>
      </c>
      <c r="N23" s="359">
        <f>$C23*(IF($D23="",1,IF($D23="bis",$E23/12,IF($D23="ab",(12-$E23+1)/12,((E23+1)-D23)/12))))</f>
        <v>0</v>
      </c>
      <c r="O23" s="305"/>
      <c r="P23" s="179">
        <f>N23*O23</f>
        <v>0</v>
      </c>
      <c r="Q23" s="685">
        <f t="shared" si="6"/>
      </c>
      <c r="R23" s="685">
        <f>IF(AND($D23="",$E23=""),"",IF(OR($D23="",$E23="",$D23=0,$E23=0,$D23&gt;$E23),"Überprüfe Eingaben in Spalte D und E",""))</f>
      </c>
      <c r="S23" s="683"/>
      <c r="T23" s="683"/>
      <c r="U23" s="683"/>
      <c r="V23" s="683"/>
      <c r="W23" s="683"/>
      <c r="X23" s="683"/>
      <c r="Y23" s="683"/>
      <c r="Z23" s="683"/>
      <c r="AA23" s="836"/>
      <c r="AB23" s="836"/>
      <c r="AC23" s="836"/>
      <c r="AD23" s="836"/>
      <c r="AE23" s="836"/>
      <c r="AF23" s="836"/>
      <c r="AG23" s="836"/>
      <c r="AH23" s="836"/>
      <c r="AI23" s="836"/>
      <c r="AJ23" s="836"/>
      <c r="AK23" s="836"/>
      <c r="AL23" s="836"/>
      <c r="AM23" s="836"/>
      <c r="AN23" s="836"/>
    </row>
    <row r="24" spans="1:40" s="99" customFormat="1" ht="19.5" customHeight="1">
      <c r="A24" s="200" t="s">
        <v>33</v>
      </c>
      <c r="B24" s="95"/>
      <c r="C24" s="362">
        <f>SUM(C12:C23)</f>
        <v>1</v>
      </c>
      <c r="D24" s="96"/>
      <c r="E24" s="96"/>
      <c r="F24" s="96"/>
      <c r="G24" s="97"/>
      <c r="H24" s="97"/>
      <c r="I24" s="98">
        <f aca="true" t="shared" si="7" ref="I24:N24">SUM(I12:I23)</f>
        <v>0</v>
      </c>
      <c r="J24" s="98">
        <f t="shared" si="7"/>
        <v>0</v>
      </c>
      <c r="K24" s="363">
        <f t="shared" si="7"/>
        <v>0</v>
      </c>
      <c r="L24" s="363">
        <f t="shared" si="7"/>
        <v>0</v>
      </c>
      <c r="M24" s="364">
        <f t="shared" si="7"/>
        <v>0</v>
      </c>
      <c r="N24" s="96">
        <f t="shared" si="7"/>
        <v>1</v>
      </c>
      <c r="O24" s="96"/>
      <c r="P24" s="365">
        <f>SUM(P12:P23)</f>
        <v>0</v>
      </c>
      <c r="Q24" s="687"/>
      <c r="R24" s="687"/>
      <c r="S24" s="687"/>
      <c r="T24" s="687"/>
      <c r="U24" s="687"/>
      <c r="V24" s="687"/>
      <c r="W24" s="687"/>
      <c r="X24" s="687"/>
      <c r="Y24" s="687"/>
      <c r="Z24" s="687"/>
      <c r="AA24" s="837"/>
      <c r="AB24" s="837"/>
      <c r="AC24" s="837"/>
      <c r="AD24" s="837"/>
      <c r="AE24" s="837"/>
      <c r="AF24" s="837"/>
      <c r="AG24" s="837"/>
      <c r="AH24" s="837"/>
      <c r="AI24" s="837"/>
      <c r="AJ24" s="837"/>
      <c r="AK24" s="836"/>
      <c r="AL24" s="836"/>
      <c r="AM24" s="836"/>
      <c r="AN24" s="836"/>
    </row>
    <row r="25" spans="2:40" ht="20.25" customHeight="1">
      <c r="B25" s="100"/>
      <c r="J25" s="310" t="s">
        <v>41</v>
      </c>
      <c r="K25" s="311"/>
      <c r="L25" s="311"/>
      <c r="M25" s="370"/>
      <c r="Q25" s="683"/>
      <c r="R25" s="683"/>
      <c r="S25" s="683"/>
      <c r="T25" s="683"/>
      <c r="U25" s="683"/>
      <c r="V25" s="683"/>
      <c r="W25" s="683"/>
      <c r="X25" s="683"/>
      <c r="Y25" s="683"/>
      <c r="Z25" s="683"/>
      <c r="AA25" s="836"/>
      <c r="AB25" s="836"/>
      <c r="AC25" s="836"/>
      <c r="AD25" s="836"/>
      <c r="AE25" s="836"/>
      <c r="AF25" s="836"/>
      <c r="AG25" s="836"/>
      <c r="AH25" s="836"/>
      <c r="AI25" s="836"/>
      <c r="AJ25" s="836"/>
      <c r="AK25" s="836"/>
      <c r="AL25" s="836"/>
      <c r="AM25" s="836"/>
      <c r="AN25" s="836"/>
    </row>
    <row r="26" spans="10:40" ht="20.25" customHeight="1" thickBot="1">
      <c r="J26" s="103" t="s">
        <v>134</v>
      </c>
      <c r="K26" s="104"/>
      <c r="L26" s="104"/>
      <c r="M26" s="371"/>
      <c r="Q26" s="683"/>
      <c r="R26" s="683"/>
      <c r="S26" s="683"/>
      <c r="T26" s="683"/>
      <c r="U26" s="683"/>
      <c r="V26" s="683"/>
      <c r="W26" s="683"/>
      <c r="X26" s="683"/>
      <c r="Y26" s="683"/>
      <c r="Z26" s="683"/>
      <c r="AA26" s="836"/>
      <c r="AB26" s="836"/>
      <c r="AC26" s="836"/>
      <c r="AD26" s="836"/>
      <c r="AE26" s="836"/>
      <c r="AF26" s="836"/>
      <c r="AG26" s="836"/>
      <c r="AH26" s="836"/>
      <c r="AI26" s="836"/>
      <c r="AJ26" s="836"/>
      <c r="AK26" s="836"/>
      <c r="AL26" s="836"/>
      <c r="AM26" s="836"/>
      <c r="AN26" s="836"/>
    </row>
    <row r="27" spans="10:40" ht="20.25" customHeight="1" thickBot="1" thickTop="1">
      <c r="J27" s="105" t="s">
        <v>42</v>
      </c>
      <c r="K27" s="106"/>
      <c r="L27" s="106"/>
      <c r="M27" s="367">
        <f>ROUND(M24+M25+M26,-2)</f>
        <v>0</v>
      </c>
      <c r="Q27" s="683"/>
      <c r="R27" s="683"/>
      <c r="S27" s="683"/>
      <c r="T27" s="683"/>
      <c r="U27" s="683"/>
      <c r="V27" s="683"/>
      <c r="W27" s="683"/>
      <c r="X27" s="683"/>
      <c r="Y27" s="683"/>
      <c r="Z27" s="683"/>
      <c r="AA27" s="836"/>
      <c r="AB27" s="836"/>
      <c r="AC27" s="836"/>
      <c r="AD27" s="836"/>
      <c r="AE27" s="836"/>
      <c r="AF27" s="836"/>
      <c r="AG27" s="836"/>
      <c r="AH27" s="836"/>
      <c r="AI27" s="836"/>
      <c r="AJ27" s="836"/>
      <c r="AK27" s="836"/>
      <c r="AL27" s="836"/>
      <c r="AM27" s="836"/>
      <c r="AN27" s="836"/>
    </row>
    <row r="28" spans="10:40" ht="20.25" customHeight="1" hidden="1" thickTop="1">
      <c r="J28" s="107" t="s">
        <v>212</v>
      </c>
      <c r="K28" s="108"/>
      <c r="L28" s="108"/>
      <c r="M28" s="344">
        <f>$P$24</f>
        <v>0</v>
      </c>
      <c r="Q28" s="683"/>
      <c r="R28" s="683"/>
      <c r="S28" s="683"/>
      <c r="T28" s="683"/>
      <c r="U28" s="683"/>
      <c r="V28" s="683"/>
      <c r="W28" s="683"/>
      <c r="X28" s="683"/>
      <c r="Y28" s="683"/>
      <c r="Z28" s="683"/>
      <c r="AA28" s="836"/>
      <c r="AB28" s="836"/>
      <c r="AC28" s="836"/>
      <c r="AD28" s="836"/>
      <c r="AE28" s="836"/>
      <c r="AF28" s="836"/>
      <c r="AG28" s="836"/>
      <c r="AH28" s="836"/>
      <c r="AI28" s="836"/>
      <c r="AJ28" s="836"/>
      <c r="AK28" s="836"/>
      <c r="AL28" s="836"/>
      <c r="AM28" s="836"/>
      <c r="AN28" s="836"/>
    </row>
    <row r="29" spans="10:40" ht="20.25" customHeight="1" hidden="1">
      <c r="J29" s="310" t="s">
        <v>400</v>
      </c>
      <c r="K29" s="311"/>
      <c r="L29" s="311"/>
      <c r="M29" s="345">
        <f>Rentabilität!$E$13</f>
        <v>0</v>
      </c>
      <c r="Q29" s="683"/>
      <c r="R29" s="683"/>
      <c r="S29" s="683"/>
      <c r="T29" s="683"/>
      <c r="U29" s="683"/>
      <c r="V29" s="683"/>
      <c r="W29" s="683"/>
      <c r="X29" s="683"/>
      <c r="Y29" s="683"/>
      <c r="Z29" s="683"/>
      <c r="AA29" s="836"/>
      <c r="AB29" s="836"/>
      <c r="AC29" s="836"/>
      <c r="AD29" s="836"/>
      <c r="AE29" s="836"/>
      <c r="AF29" s="836"/>
      <c r="AG29" s="836"/>
      <c r="AH29" s="836"/>
      <c r="AI29" s="836"/>
      <c r="AJ29" s="836"/>
      <c r="AK29" s="836"/>
      <c r="AL29" s="836"/>
      <c r="AM29" s="836"/>
      <c r="AN29" s="836"/>
    </row>
    <row r="30" spans="10:40" ht="20.25" customHeight="1" hidden="1" thickBot="1">
      <c r="J30" s="101" t="s">
        <v>215</v>
      </c>
      <c r="K30" s="102"/>
      <c r="L30" s="311"/>
      <c r="M30" s="345">
        <f>Rentabilität!$C$14</f>
        <v>0</v>
      </c>
      <c r="Q30" s="683"/>
      <c r="R30" s="683"/>
      <c r="S30" s="683"/>
      <c r="T30" s="683"/>
      <c r="U30" s="683"/>
      <c r="V30" s="683"/>
      <c r="W30" s="683"/>
      <c r="X30" s="683"/>
      <c r="Y30" s="683"/>
      <c r="Z30" s="683"/>
      <c r="AA30" s="836"/>
      <c r="AB30" s="836"/>
      <c r="AC30" s="836"/>
      <c r="AD30" s="836"/>
      <c r="AE30" s="836"/>
      <c r="AF30" s="836"/>
      <c r="AG30" s="836"/>
      <c r="AH30" s="836"/>
      <c r="AI30" s="836"/>
      <c r="AJ30" s="836"/>
      <c r="AK30" s="836"/>
      <c r="AL30" s="836"/>
      <c r="AM30" s="836"/>
      <c r="AN30" s="836"/>
    </row>
    <row r="31" spans="10:40" ht="20.25" customHeight="1" hidden="1" thickTop="1">
      <c r="J31" s="308" t="s">
        <v>214</v>
      </c>
      <c r="K31" s="307"/>
      <c r="L31" s="307"/>
      <c r="M31" s="347">
        <f>IF((M29-M30)&lt;0,0,IF(M28=0,"",(M29-M30)/M28))</f>
      </c>
      <c r="Q31" s="683"/>
      <c r="R31" s="683"/>
      <c r="S31" s="683"/>
      <c r="T31" s="683"/>
      <c r="U31" s="683"/>
      <c r="V31" s="683"/>
      <c r="W31" s="683"/>
      <c r="X31" s="683"/>
      <c r="Y31" s="683"/>
      <c r="Z31" s="683"/>
      <c r="AA31" s="836"/>
      <c r="AB31" s="836"/>
      <c r="AC31" s="836"/>
      <c r="AD31" s="836"/>
      <c r="AE31" s="836"/>
      <c r="AF31" s="836"/>
      <c r="AG31" s="836"/>
      <c r="AH31" s="836"/>
      <c r="AI31" s="836"/>
      <c r="AJ31" s="836"/>
      <c r="AK31" s="836"/>
      <c r="AL31" s="836"/>
      <c r="AM31" s="836"/>
      <c r="AN31" s="836"/>
    </row>
    <row r="32" spans="10:40" ht="20.25" customHeight="1" hidden="1" thickBot="1">
      <c r="J32" s="309" t="s">
        <v>213</v>
      </c>
      <c r="K32" s="350"/>
      <c r="L32" s="351"/>
      <c r="M32" s="352"/>
      <c r="Q32" s="683"/>
      <c r="R32" s="683"/>
      <c r="S32" s="683"/>
      <c r="T32" s="683"/>
      <c r="U32" s="683"/>
      <c r="V32" s="683"/>
      <c r="W32" s="683"/>
      <c r="X32" s="683"/>
      <c r="Y32" s="683"/>
      <c r="Z32" s="683"/>
      <c r="AA32" s="836"/>
      <c r="AB32" s="836"/>
      <c r="AC32" s="836"/>
      <c r="AD32" s="836"/>
      <c r="AE32" s="836"/>
      <c r="AF32" s="836"/>
      <c r="AG32" s="836"/>
      <c r="AH32" s="836"/>
      <c r="AI32" s="836"/>
      <c r="AJ32" s="836"/>
      <c r="AK32" s="836"/>
      <c r="AL32" s="836"/>
      <c r="AM32" s="836"/>
      <c r="AN32" s="836"/>
    </row>
    <row r="33" spans="17:40" ht="20.25" customHeight="1" thickTop="1">
      <c r="Q33" s="683"/>
      <c r="R33" s="683"/>
      <c r="S33" s="683"/>
      <c r="T33" s="683"/>
      <c r="U33" s="683"/>
      <c r="V33" s="683"/>
      <c r="W33" s="683"/>
      <c r="X33" s="683"/>
      <c r="Y33" s="683"/>
      <c r="Z33" s="683"/>
      <c r="AA33" s="836"/>
      <c r="AB33" s="836"/>
      <c r="AC33" s="836"/>
      <c r="AD33" s="836"/>
      <c r="AE33" s="836"/>
      <c r="AF33" s="836"/>
      <c r="AG33" s="836"/>
      <c r="AH33" s="836"/>
      <c r="AI33" s="836"/>
      <c r="AJ33" s="836"/>
      <c r="AK33" s="836"/>
      <c r="AL33" s="836"/>
      <c r="AM33" s="836"/>
      <c r="AN33" s="836"/>
    </row>
    <row r="34" spans="1:40" ht="20.25" customHeight="1">
      <c r="A34" s="683"/>
      <c r="B34" s="683"/>
      <c r="C34" s="684"/>
      <c r="D34" s="683"/>
      <c r="E34" s="683"/>
      <c r="F34" s="683"/>
      <c r="G34" s="683"/>
      <c r="H34" s="683"/>
      <c r="I34" s="683"/>
      <c r="J34" s="683"/>
      <c r="K34" s="683"/>
      <c r="L34" s="683"/>
      <c r="Q34" s="683"/>
      <c r="R34" s="683"/>
      <c r="S34" s="683"/>
      <c r="T34" s="683"/>
      <c r="U34" s="683"/>
      <c r="V34" s="683"/>
      <c r="W34" s="683"/>
      <c r="X34" s="683"/>
      <c r="Y34" s="683"/>
      <c r="Z34" s="683"/>
      <c r="AA34" s="836"/>
      <c r="AB34" s="836"/>
      <c r="AC34" s="836"/>
      <c r="AD34" s="836"/>
      <c r="AE34" s="836"/>
      <c r="AF34" s="836"/>
      <c r="AG34" s="836"/>
      <c r="AH34" s="836"/>
      <c r="AI34" s="836"/>
      <c r="AJ34" s="836"/>
      <c r="AK34" s="836"/>
      <c r="AL34" s="836"/>
      <c r="AM34" s="836"/>
      <c r="AN34" s="836"/>
    </row>
    <row r="35" spans="1:40" ht="20.25" customHeight="1">
      <c r="A35" s="683"/>
      <c r="B35" s="683"/>
      <c r="C35" s="684"/>
      <c r="D35" s="683"/>
      <c r="E35" s="683"/>
      <c r="F35" s="683"/>
      <c r="G35" s="683"/>
      <c r="H35" s="683"/>
      <c r="I35" s="683"/>
      <c r="J35" s="683"/>
      <c r="K35" s="683"/>
      <c r="L35" s="683"/>
      <c r="Q35" s="683"/>
      <c r="R35" s="683"/>
      <c r="S35" s="683"/>
      <c r="T35" s="683"/>
      <c r="U35" s="683"/>
      <c r="V35" s="683"/>
      <c r="W35" s="683"/>
      <c r="X35" s="683"/>
      <c r="Y35" s="683"/>
      <c r="Z35" s="683"/>
      <c r="AA35" s="836"/>
      <c r="AB35" s="836"/>
      <c r="AC35" s="836"/>
      <c r="AD35" s="836"/>
      <c r="AE35" s="836"/>
      <c r="AF35" s="836"/>
      <c r="AG35" s="836"/>
      <c r="AH35" s="836"/>
      <c r="AI35" s="836"/>
      <c r="AJ35" s="836"/>
      <c r="AK35" s="836"/>
      <c r="AL35" s="836"/>
      <c r="AM35" s="836"/>
      <c r="AN35" s="836"/>
    </row>
    <row r="36" spans="1:40" ht="20.25" customHeight="1">
      <c r="A36" s="683"/>
      <c r="B36" s="683"/>
      <c r="C36" s="684"/>
      <c r="D36" s="683"/>
      <c r="E36" s="683"/>
      <c r="F36" s="683"/>
      <c r="G36" s="683"/>
      <c r="H36" s="683"/>
      <c r="I36" s="683"/>
      <c r="J36" s="683"/>
      <c r="K36" s="683"/>
      <c r="L36" s="683"/>
      <c r="Q36" s="683"/>
      <c r="R36" s="683"/>
      <c r="S36" s="683"/>
      <c r="T36" s="683"/>
      <c r="U36" s="683"/>
      <c r="V36" s="683"/>
      <c r="W36" s="683"/>
      <c r="X36" s="683"/>
      <c r="Y36" s="683"/>
      <c r="Z36" s="683"/>
      <c r="AA36" s="836"/>
      <c r="AB36" s="836"/>
      <c r="AC36" s="836"/>
      <c r="AD36" s="836"/>
      <c r="AE36" s="836"/>
      <c r="AF36" s="836"/>
      <c r="AG36" s="836"/>
      <c r="AH36" s="836"/>
      <c r="AI36" s="836"/>
      <c r="AJ36" s="836"/>
      <c r="AK36" s="836"/>
      <c r="AL36" s="836"/>
      <c r="AM36" s="836"/>
      <c r="AN36" s="836"/>
    </row>
    <row r="37" spans="1:40" ht="20.25" customHeight="1">
      <c r="A37" s="683"/>
      <c r="B37" s="683"/>
      <c r="C37" s="684"/>
      <c r="D37" s="683"/>
      <c r="E37" s="683"/>
      <c r="F37" s="683"/>
      <c r="G37" s="683"/>
      <c r="H37" s="683"/>
      <c r="I37" s="683"/>
      <c r="J37" s="683"/>
      <c r="K37" s="683"/>
      <c r="L37" s="683"/>
      <c r="Q37" s="683"/>
      <c r="R37" s="683"/>
      <c r="S37" s="683"/>
      <c r="T37" s="683"/>
      <c r="U37" s="683"/>
      <c r="V37" s="683"/>
      <c r="W37" s="683"/>
      <c r="X37" s="683"/>
      <c r="Y37" s="683"/>
      <c r="Z37" s="683"/>
      <c r="AA37" s="836"/>
      <c r="AB37" s="836"/>
      <c r="AC37" s="836"/>
      <c r="AD37" s="836"/>
      <c r="AE37" s="836"/>
      <c r="AF37" s="836"/>
      <c r="AG37" s="836"/>
      <c r="AH37" s="836"/>
      <c r="AI37" s="836"/>
      <c r="AJ37" s="836"/>
      <c r="AK37" s="836"/>
      <c r="AL37" s="836"/>
      <c r="AM37" s="836"/>
      <c r="AN37" s="836"/>
    </row>
    <row r="38" spans="1:40" ht="20.25" customHeight="1">
      <c r="A38" s="683"/>
      <c r="B38" s="683"/>
      <c r="C38" s="684"/>
      <c r="D38" s="683"/>
      <c r="E38" s="683"/>
      <c r="F38" s="683"/>
      <c r="G38" s="683"/>
      <c r="H38" s="683"/>
      <c r="I38" s="683"/>
      <c r="J38" s="683"/>
      <c r="K38" s="683"/>
      <c r="L38" s="683"/>
      <c r="Q38" s="683"/>
      <c r="R38" s="683"/>
      <c r="S38" s="683"/>
      <c r="T38" s="683"/>
      <c r="U38" s="683"/>
      <c r="V38" s="683"/>
      <c r="W38" s="683"/>
      <c r="X38" s="683"/>
      <c r="Y38" s="683"/>
      <c r="Z38" s="683"/>
      <c r="AA38" s="836"/>
      <c r="AB38" s="836"/>
      <c r="AC38" s="836"/>
      <c r="AD38" s="836"/>
      <c r="AE38" s="836"/>
      <c r="AF38" s="836"/>
      <c r="AG38" s="836"/>
      <c r="AH38" s="836"/>
      <c r="AI38" s="836"/>
      <c r="AJ38" s="836"/>
      <c r="AK38" s="836"/>
      <c r="AL38" s="836"/>
      <c r="AM38" s="836"/>
      <c r="AN38" s="836"/>
    </row>
    <row r="39" spans="1:40" ht="20.25" customHeight="1">
      <c r="A39" s="683"/>
      <c r="B39" s="683"/>
      <c r="C39" s="684"/>
      <c r="D39" s="683"/>
      <c r="E39" s="683"/>
      <c r="F39" s="683"/>
      <c r="G39" s="683"/>
      <c r="H39" s="683"/>
      <c r="I39" s="683"/>
      <c r="J39" s="683"/>
      <c r="K39" s="683"/>
      <c r="L39" s="683"/>
      <c r="Q39" s="683"/>
      <c r="R39" s="683"/>
      <c r="S39" s="683"/>
      <c r="T39" s="683"/>
      <c r="U39" s="683"/>
      <c r="V39" s="683"/>
      <c r="W39" s="683"/>
      <c r="X39" s="683"/>
      <c r="Y39" s="683"/>
      <c r="Z39" s="683"/>
      <c r="AA39" s="836"/>
      <c r="AB39" s="836"/>
      <c r="AC39" s="836"/>
      <c r="AD39" s="836"/>
      <c r="AE39" s="836"/>
      <c r="AF39" s="836"/>
      <c r="AG39" s="836"/>
      <c r="AH39" s="836"/>
      <c r="AI39" s="836"/>
      <c r="AJ39" s="836"/>
      <c r="AK39" s="836"/>
      <c r="AL39" s="836"/>
      <c r="AM39" s="836"/>
      <c r="AN39" s="836"/>
    </row>
    <row r="40" spans="1:40" ht="12.75">
      <c r="A40" s="683"/>
      <c r="B40" s="683"/>
      <c r="C40" s="684"/>
      <c r="D40" s="683"/>
      <c r="E40" s="683"/>
      <c r="F40" s="683"/>
      <c r="G40" s="683"/>
      <c r="H40" s="683"/>
      <c r="I40" s="683"/>
      <c r="J40" s="683"/>
      <c r="K40" s="683"/>
      <c r="L40" s="683"/>
      <c r="Q40" s="683"/>
      <c r="R40" s="683"/>
      <c r="S40" s="683"/>
      <c r="T40" s="683"/>
      <c r="U40" s="683"/>
      <c r="V40" s="683"/>
      <c r="W40" s="683"/>
      <c r="X40" s="683"/>
      <c r="Y40" s="683"/>
      <c r="Z40" s="683"/>
      <c r="AA40" s="836"/>
      <c r="AB40" s="836"/>
      <c r="AC40" s="836"/>
      <c r="AD40" s="836"/>
      <c r="AE40" s="836"/>
      <c r="AF40" s="836"/>
      <c r="AG40" s="836"/>
      <c r="AH40" s="836"/>
      <c r="AI40" s="836"/>
      <c r="AJ40" s="836"/>
      <c r="AK40" s="836"/>
      <c r="AL40" s="836"/>
      <c r="AM40" s="836"/>
      <c r="AN40" s="836"/>
    </row>
    <row r="41" spans="1:40" ht="12.75">
      <c r="A41" s="683"/>
      <c r="B41" s="683"/>
      <c r="C41" s="684"/>
      <c r="D41" s="683"/>
      <c r="E41" s="683"/>
      <c r="F41" s="683"/>
      <c r="G41" s="683"/>
      <c r="H41" s="683"/>
      <c r="I41" s="683"/>
      <c r="J41" s="683"/>
      <c r="K41" s="683"/>
      <c r="L41" s="683"/>
      <c r="Q41" s="683"/>
      <c r="R41" s="683"/>
      <c r="S41" s="683"/>
      <c r="T41" s="683"/>
      <c r="U41" s="683"/>
      <c r="V41" s="683"/>
      <c r="W41" s="683"/>
      <c r="X41" s="683"/>
      <c r="Y41" s="683"/>
      <c r="Z41" s="683"/>
      <c r="AA41" s="836"/>
      <c r="AB41" s="836"/>
      <c r="AC41" s="836"/>
      <c r="AD41" s="836"/>
      <c r="AE41" s="836"/>
      <c r="AF41" s="836"/>
      <c r="AG41" s="836"/>
      <c r="AH41" s="836"/>
      <c r="AI41" s="836"/>
      <c r="AJ41" s="836"/>
      <c r="AK41" s="836"/>
      <c r="AL41" s="836"/>
      <c r="AM41" s="836"/>
      <c r="AN41" s="836"/>
    </row>
    <row r="42" spans="1:40" ht="12.75">
      <c r="A42" s="683"/>
      <c r="B42" s="683"/>
      <c r="C42" s="684"/>
      <c r="D42" s="683"/>
      <c r="E42" s="683"/>
      <c r="F42" s="683"/>
      <c r="G42" s="683"/>
      <c r="H42" s="683"/>
      <c r="I42" s="683"/>
      <c r="J42" s="683"/>
      <c r="K42" s="683"/>
      <c r="L42" s="683"/>
      <c r="Q42" s="683"/>
      <c r="R42" s="683"/>
      <c r="S42" s="683"/>
      <c r="T42" s="683"/>
      <c r="U42" s="683"/>
      <c r="V42" s="683"/>
      <c r="W42" s="683"/>
      <c r="X42" s="683"/>
      <c r="Y42" s="683"/>
      <c r="Z42" s="683"/>
      <c r="AA42" s="836"/>
      <c r="AB42" s="836"/>
      <c r="AC42" s="836"/>
      <c r="AD42" s="836"/>
      <c r="AE42" s="836"/>
      <c r="AF42" s="836"/>
      <c r="AG42" s="836"/>
      <c r="AH42" s="836"/>
      <c r="AI42" s="836"/>
      <c r="AJ42" s="836"/>
      <c r="AK42" s="836"/>
      <c r="AL42" s="836"/>
      <c r="AM42" s="836"/>
      <c r="AN42" s="836"/>
    </row>
    <row r="43" spans="1:40" ht="12.75">
      <c r="A43" s="683"/>
      <c r="B43" s="683"/>
      <c r="C43" s="684"/>
      <c r="D43" s="683"/>
      <c r="E43" s="683"/>
      <c r="F43" s="683"/>
      <c r="G43" s="683"/>
      <c r="H43" s="683"/>
      <c r="I43" s="683"/>
      <c r="J43" s="683"/>
      <c r="K43" s="683"/>
      <c r="L43" s="683"/>
      <c r="Q43" s="683"/>
      <c r="R43" s="683"/>
      <c r="S43" s="683"/>
      <c r="T43" s="683"/>
      <c r="U43" s="683"/>
      <c r="V43" s="683"/>
      <c r="W43" s="683"/>
      <c r="X43" s="683"/>
      <c r="Y43" s="683"/>
      <c r="Z43" s="683"/>
      <c r="AA43" s="836"/>
      <c r="AB43" s="836"/>
      <c r="AC43" s="836"/>
      <c r="AD43" s="836"/>
      <c r="AE43" s="836"/>
      <c r="AF43" s="836"/>
      <c r="AG43" s="836"/>
      <c r="AH43" s="836"/>
      <c r="AI43" s="836"/>
      <c r="AJ43" s="836"/>
      <c r="AK43" s="836"/>
      <c r="AL43" s="836"/>
      <c r="AM43" s="836"/>
      <c r="AN43" s="836"/>
    </row>
    <row r="44" spans="1:40" ht="12.75">
      <c r="A44" s="683"/>
      <c r="B44" s="683"/>
      <c r="C44" s="684"/>
      <c r="D44" s="683"/>
      <c r="E44" s="683"/>
      <c r="F44" s="683"/>
      <c r="G44" s="683"/>
      <c r="H44" s="683"/>
      <c r="I44" s="683"/>
      <c r="J44" s="683"/>
      <c r="K44" s="683"/>
      <c r="L44" s="683"/>
      <c r="Q44" s="683"/>
      <c r="R44" s="683"/>
      <c r="S44" s="683"/>
      <c r="T44" s="683"/>
      <c r="U44" s="683"/>
      <c r="V44" s="683"/>
      <c r="W44" s="683"/>
      <c r="X44" s="683"/>
      <c r="Y44" s="683"/>
      <c r="Z44" s="683"/>
      <c r="AA44" s="836"/>
      <c r="AB44" s="836"/>
      <c r="AC44" s="836"/>
      <c r="AD44" s="836"/>
      <c r="AE44" s="836"/>
      <c r="AF44" s="836"/>
      <c r="AG44" s="836"/>
      <c r="AH44" s="836"/>
      <c r="AI44" s="836"/>
      <c r="AJ44" s="836"/>
      <c r="AK44" s="836"/>
      <c r="AL44" s="836"/>
      <c r="AM44" s="836"/>
      <c r="AN44" s="836"/>
    </row>
    <row r="45" spans="1:40" ht="12.75">
      <c r="A45" s="683"/>
      <c r="B45" s="683"/>
      <c r="C45" s="684"/>
      <c r="D45" s="683"/>
      <c r="E45" s="683"/>
      <c r="F45" s="683"/>
      <c r="G45" s="683"/>
      <c r="H45" s="683"/>
      <c r="I45" s="683"/>
      <c r="J45" s="683"/>
      <c r="K45" s="683"/>
      <c r="L45" s="683"/>
      <c r="Q45" s="683"/>
      <c r="R45" s="683"/>
      <c r="S45" s="683"/>
      <c r="T45" s="683"/>
      <c r="U45" s="683"/>
      <c r="V45" s="683"/>
      <c r="W45" s="683"/>
      <c r="X45" s="683"/>
      <c r="Y45" s="683"/>
      <c r="Z45" s="683"/>
      <c r="AA45" s="836"/>
      <c r="AB45" s="836"/>
      <c r="AC45" s="836"/>
      <c r="AD45" s="836"/>
      <c r="AE45" s="836"/>
      <c r="AF45" s="836"/>
      <c r="AG45" s="836"/>
      <c r="AH45" s="836"/>
      <c r="AI45" s="836"/>
      <c r="AJ45" s="836"/>
      <c r="AK45" s="836"/>
      <c r="AL45" s="836"/>
      <c r="AM45" s="836"/>
      <c r="AN45" s="836"/>
    </row>
    <row r="46" spans="1:40" ht="12.75">
      <c r="A46" s="683"/>
      <c r="B46" s="683"/>
      <c r="C46" s="684"/>
      <c r="D46" s="683"/>
      <c r="E46" s="683"/>
      <c r="F46" s="683"/>
      <c r="G46" s="683"/>
      <c r="H46" s="683"/>
      <c r="I46" s="683"/>
      <c r="J46" s="683"/>
      <c r="K46" s="683"/>
      <c r="L46" s="683"/>
      <c r="Q46" s="683"/>
      <c r="R46" s="683"/>
      <c r="S46" s="683"/>
      <c r="T46" s="683"/>
      <c r="U46" s="683"/>
      <c r="V46" s="683"/>
      <c r="W46" s="683"/>
      <c r="X46" s="683"/>
      <c r="Y46" s="683"/>
      <c r="Z46" s="683"/>
      <c r="AA46" s="836"/>
      <c r="AB46" s="836"/>
      <c r="AC46" s="836"/>
      <c r="AD46" s="836"/>
      <c r="AE46" s="836"/>
      <c r="AF46" s="836"/>
      <c r="AG46" s="836"/>
      <c r="AH46" s="836"/>
      <c r="AI46" s="836"/>
      <c r="AJ46" s="836"/>
      <c r="AK46" s="836"/>
      <c r="AL46" s="836"/>
      <c r="AM46" s="836"/>
      <c r="AN46" s="836"/>
    </row>
    <row r="47" spans="1:40" ht="12.75">
      <c r="A47" s="683"/>
      <c r="B47" s="683"/>
      <c r="C47" s="684"/>
      <c r="D47" s="683"/>
      <c r="E47" s="683"/>
      <c r="F47" s="683"/>
      <c r="G47" s="683"/>
      <c r="H47" s="683"/>
      <c r="I47" s="683"/>
      <c r="J47" s="683"/>
      <c r="K47" s="683"/>
      <c r="L47" s="683"/>
      <c r="Q47" s="683"/>
      <c r="R47" s="683"/>
      <c r="S47" s="683"/>
      <c r="T47" s="683"/>
      <c r="U47" s="683"/>
      <c r="V47" s="683"/>
      <c r="W47" s="683"/>
      <c r="X47" s="683"/>
      <c r="Y47" s="683"/>
      <c r="Z47" s="683"/>
      <c r="AA47" s="836"/>
      <c r="AB47" s="836"/>
      <c r="AC47" s="836"/>
      <c r="AD47" s="836"/>
      <c r="AE47" s="836"/>
      <c r="AF47" s="836"/>
      <c r="AG47" s="836"/>
      <c r="AH47" s="836"/>
      <c r="AI47" s="836"/>
      <c r="AJ47" s="836"/>
      <c r="AK47" s="836"/>
      <c r="AL47" s="836"/>
      <c r="AM47" s="836"/>
      <c r="AN47" s="836"/>
    </row>
    <row r="48" spans="1:40" ht="12.75">
      <c r="A48" s="683"/>
      <c r="B48" s="683"/>
      <c r="C48" s="684"/>
      <c r="D48" s="683"/>
      <c r="E48" s="683"/>
      <c r="F48" s="683"/>
      <c r="G48" s="683"/>
      <c r="H48" s="683"/>
      <c r="I48" s="683"/>
      <c r="J48" s="683"/>
      <c r="K48" s="683"/>
      <c r="L48" s="683"/>
      <c r="Q48" s="683"/>
      <c r="R48" s="683"/>
      <c r="S48" s="683"/>
      <c r="T48" s="683"/>
      <c r="U48" s="683"/>
      <c r="V48" s="683"/>
      <c r="W48" s="683"/>
      <c r="X48" s="683"/>
      <c r="Y48" s="683"/>
      <c r="Z48" s="683"/>
      <c r="AA48" s="836"/>
      <c r="AB48" s="836"/>
      <c r="AC48" s="836"/>
      <c r="AD48" s="836"/>
      <c r="AE48" s="836"/>
      <c r="AF48" s="836"/>
      <c r="AG48" s="836"/>
      <c r="AH48" s="836"/>
      <c r="AI48" s="836"/>
      <c r="AJ48" s="836"/>
      <c r="AK48" s="836"/>
      <c r="AL48" s="836"/>
      <c r="AM48" s="836"/>
      <c r="AN48" s="836"/>
    </row>
    <row r="49" spans="1:40" ht="12.75">
      <c r="A49" s="683"/>
      <c r="B49" s="683"/>
      <c r="C49" s="684"/>
      <c r="D49" s="683"/>
      <c r="E49" s="683"/>
      <c r="F49" s="683"/>
      <c r="G49" s="683"/>
      <c r="H49" s="683"/>
      <c r="I49" s="683"/>
      <c r="J49" s="683"/>
      <c r="K49" s="683"/>
      <c r="L49" s="683"/>
      <c r="Q49" s="683"/>
      <c r="R49" s="683"/>
      <c r="S49" s="683"/>
      <c r="T49" s="683"/>
      <c r="U49" s="683"/>
      <c r="V49" s="683"/>
      <c r="W49" s="683"/>
      <c r="X49" s="683"/>
      <c r="Y49" s="683"/>
      <c r="Z49" s="683"/>
      <c r="AA49" s="836"/>
      <c r="AB49" s="836"/>
      <c r="AC49" s="836"/>
      <c r="AD49" s="836"/>
      <c r="AE49" s="836"/>
      <c r="AF49" s="836"/>
      <c r="AG49" s="836"/>
      <c r="AH49" s="836"/>
      <c r="AI49" s="836"/>
      <c r="AJ49" s="836"/>
      <c r="AK49" s="836"/>
      <c r="AL49" s="836"/>
      <c r="AM49" s="836"/>
      <c r="AN49" s="836"/>
    </row>
    <row r="50" spans="1:40" ht="12.75">
      <c r="A50" s="683"/>
      <c r="B50" s="683"/>
      <c r="C50" s="684"/>
      <c r="D50" s="683"/>
      <c r="E50" s="683"/>
      <c r="F50" s="683"/>
      <c r="G50" s="683"/>
      <c r="H50" s="683"/>
      <c r="I50" s="683"/>
      <c r="J50" s="683"/>
      <c r="K50" s="683"/>
      <c r="L50" s="683"/>
      <c r="Q50" s="683"/>
      <c r="R50" s="683"/>
      <c r="S50" s="683"/>
      <c r="T50" s="683"/>
      <c r="U50" s="683"/>
      <c r="V50" s="683"/>
      <c r="W50" s="683"/>
      <c r="X50" s="683"/>
      <c r="Y50" s="683"/>
      <c r="Z50" s="683"/>
      <c r="AA50" s="836"/>
      <c r="AB50" s="836"/>
      <c r="AC50" s="836"/>
      <c r="AD50" s="836"/>
      <c r="AE50" s="836"/>
      <c r="AF50" s="836"/>
      <c r="AG50" s="836"/>
      <c r="AH50" s="836"/>
      <c r="AI50" s="836"/>
      <c r="AJ50" s="836"/>
      <c r="AK50" s="836"/>
      <c r="AL50" s="836"/>
      <c r="AM50" s="836"/>
      <c r="AN50" s="836"/>
    </row>
    <row r="51" spans="1:40" ht="12.75">
      <c r="A51" s="683"/>
      <c r="B51" s="683"/>
      <c r="C51" s="684"/>
      <c r="D51" s="683"/>
      <c r="E51" s="683"/>
      <c r="F51" s="683"/>
      <c r="G51" s="683"/>
      <c r="H51" s="683"/>
      <c r="I51" s="683"/>
      <c r="J51" s="683"/>
      <c r="K51" s="683"/>
      <c r="L51" s="683"/>
      <c r="Q51" s="683"/>
      <c r="R51" s="683"/>
      <c r="S51" s="683"/>
      <c r="T51" s="683"/>
      <c r="U51" s="683"/>
      <c r="V51" s="683"/>
      <c r="W51" s="683"/>
      <c r="X51" s="683"/>
      <c r="Y51" s="683"/>
      <c r="Z51" s="683"/>
      <c r="AA51" s="836"/>
      <c r="AB51" s="836"/>
      <c r="AC51" s="836"/>
      <c r="AD51" s="836"/>
      <c r="AE51" s="836"/>
      <c r="AF51" s="836"/>
      <c r="AG51" s="836"/>
      <c r="AH51" s="836"/>
      <c r="AI51" s="836"/>
      <c r="AJ51" s="836"/>
      <c r="AK51" s="836"/>
      <c r="AL51" s="836"/>
      <c r="AM51" s="836"/>
      <c r="AN51" s="836"/>
    </row>
    <row r="52" spans="1:40" ht="12.75">
      <c r="A52" s="683"/>
      <c r="B52" s="683"/>
      <c r="C52" s="684"/>
      <c r="D52" s="683"/>
      <c r="E52" s="683"/>
      <c r="F52" s="683"/>
      <c r="G52" s="683"/>
      <c r="H52" s="683"/>
      <c r="I52" s="683"/>
      <c r="J52" s="683"/>
      <c r="K52" s="683"/>
      <c r="L52" s="683"/>
      <c r="Q52" s="683"/>
      <c r="R52" s="683"/>
      <c r="S52" s="683"/>
      <c r="T52" s="683"/>
      <c r="U52" s="683"/>
      <c r="V52" s="683"/>
      <c r="W52" s="683"/>
      <c r="X52" s="683"/>
      <c r="Y52" s="683"/>
      <c r="Z52" s="683"/>
      <c r="AA52" s="836"/>
      <c r="AB52" s="836"/>
      <c r="AC52" s="836"/>
      <c r="AD52" s="836"/>
      <c r="AE52" s="836"/>
      <c r="AF52" s="836"/>
      <c r="AG52" s="836"/>
      <c r="AH52" s="836"/>
      <c r="AI52" s="836"/>
      <c r="AJ52" s="836"/>
      <c r="AK52" s="836"/>
      <c r="AL52" s="836"/>
      <c r="AM52" s="836"/>
      <c r="AN52" s="836"/>
    </row>
    <row r="53" spans="1:40" ht="12.75">
      <c r="A53" s="683"/>
      <c r="B53" s="683"/>
      <c r="C53" s="684"/>
      <c r="D53" s="683"/>
      <c r="E53" s="683"/>
      <c r="F53" s="683"/>
      <c r="G53" s="683"/>
      <c r="H53" s="683"/>
      <c r="I53" s="683"/>
      <c r="J53" s="683"/>
      <c r="K53" s="683"/>
      <c r="L53" s="683"/>
      <c r="Q53" s="683"/>
      <c r="R53" s="683"/>
      <c r="S53" s="683"/>
      <c r="T53" s="683"/>
      <c r="U53" s="683"/>
      <c r="V53" s="683"/>
      <c r="W53" s="683"/>
      <c r="X53" s="683"/>
      <c r="Y53" s="683"/>
      <c r="Z53" s="683"/>
      <c r="AA53" s="836"/>
      <c r="AB53" s="836"/>
      <c r="AC53" s="836"/>
      <c r="AD53" s="836"/>
      <c r="AE53" s="836"/>
      <c r="AF53" s="836"/>
      <c r="AG53" s="836"/>
      <c r="AH53" s="836"/>
      <c r="AI53" s="836"/>
      <c r="AJ53" s="836"/>
      <c r="AK53" s="836"/>
      <c r="AL53" s="836"/>
      <c r="AM53" s="836"/>
      <c r="AN53" s="836"/>
    </row>
    <row r="54" spans="1:40" ht="12.75">
      <c r="A54" s="683"/>
      <c r="B54" s="683"/>
      <c r="C54" s="684"/>
      <c r="D54" s="683"/>
      <c r="E54" s="683"/>
      <c r="F54" s="683"/>
      <c r="G54" s="683"/>
      <c r="H54" s="683"/>
      <c r="I54" s="683"/>
      <c r="J54" s="683"/>
      <c r="K54" s="683"/>
      <c r="L54" s="683"/>
      <c r="Q54" s="683"/>
      <c r="R54" s="683"/>
      <c r="S54" s="683"/>
      <c r="T54" s="683"/>
      <c r="U54" s="683"/>
      <c r="V54" s="683"/>
      <c r="W54" s="683"/>
      <c r="X54" s="683"/>
      <c r="Y54" s="683"/>
      <c r="Z54" s="683"/>
      <c r="AA54" s="836"/>
      <c r="AB54" s="836"/>
      <c r="AC54" s="836"/>
      <c r="AD54" s="836"/>
      <c r="AE54" s="836"/>
      <c r="AF54" s="836"/>
      <c r="AG54" s="836"/>
      <c r="AH54" s="836"/>
      <c r="AI54" s="836"/>
      <c r="AJ54" s="836"/>
      <c r="AK54" s="836"/>
      <c r="AL54" s="836"/>
      <c r="AM54" s="836"/>
      <c r="AN54" s="836"/>
    </row>
    <row r="55" spans="1:40" ht="12.75">
      <c r="A55" s="683"/>
      <c r="B55" s="683"/>
      <c r="C55" s="684"/>
      <c r="D55" s="683"/>
      <c r="E55" s="683"/>
      <c r="F55" s="683"/>
      <c r="G55" s="683"/>
      <c r="H55" s="683"/>
      <c r="I55" s="683"/>
      <c r="J55" s="683"/>
      <c r="K55" s="683"/>
      <c r="L55" s="683"/>
      <c r="Q55" s="683"/>
      <c r="R55" s="683"/>
      <c r="S55" s="683"/>
      <c r="T55" s="683"/>
      <c r="U55" s="683"/>
      <c r="V55" s="683"/>
      <c r="W55" s="683"/>
      <c r="X55" s="683"/>
      <c r="Y55" s="683"/>
      <c r="Z55" s="683"/>
      <c r="AA55" s="836"/>
      <c r="AB55" s="836"/>
      <c r="AC55" s="836"/>
      <c r="AD55" s="836"/>
      <c r="AE55" s="836"/>
      <c r="AF55" s="836"/>
      <c r="AG55" s="836"/>
      <c r="AH55" s="836"/>
      <c r="AI55" s="836"/>
      <c r="AJ55" s="836"/>
      <c r="AK55" s="836"/>
      <c r="AL55" s="836"/>
      <c r="AM55" s="836"/>
      <c r="AN55" s="836"/>
    </row>
    <row r="56" spans="1:40" ht="12.75">
      <c r="A56" s="683"/>
      <c r="B56" s="683"/>
      <c r="C56" s="684"/>
      <c r="D56" s="683"/>
      <c r="E56" s="683"/>
      <c r="F56" s="683"/>
      <c r="G56" s="683"/>
      <c r="H56" s="683"/>
      <c r="I56" s="683"/>
      <c r="J56" s="683"/>
      <c r="K56" s="683"/>
      <c r="L56" s="683"/>
      <c r="Q56" s="683"/>
      <c r="R56" s="683"/>
      <c r="S56" s="683"/>
      <c r="T56" s="683"/>
      <c r="U56" s="683"/>
      <c r="V56" s="683"/>
      <c r="W56" s="683"/>
      <c r="X56" s="683"/>
      <c r="Y56" s="683"/>
      <c r="Z56" s="683"/>
      <c r="AA56" s="836"/>
      <c r="AB56" s="836"/>
      <c r="AC56" s="836"/>
      <c r="AD56" s="836"/>
      <c r="AE56" s="836"/>
      <c r="AF56" s="836"/>
      <c r="AG56" s="836"/>
      <c r="AH56" s="836"/>
      <c r="AI56" s="836"/>
      <c r="AJ56" s="836"/>
      <c r="AK56" s="836"/>
      <c r="AL56" s="836"/>
      <c r="AM56" s="836"/>
      <c r="AN56" s="836"/>
    </row>
    <row r="57" spans="1:40" ht="12.75">
      <c r="A57" s="683"/>
      <c r="B57" s="683"/>
      <c r="C57" s="684"/>
      <c r="D57" s="683"/>
      <c r="E57" s="683"/>
      <c r="F57" s="683"/>
      <c r="G57" s="683"/>
      <c r="H57" s="683"/>
      <c r="I57" s="683"/>
      <c r="J57" s="683"/>
      <c r="K57" s="683"/>
      <c r="L57" s="683"/>
      <c r="Q57" s="683"/>
      <c r="R57" s="683"/>
      <c r="S57" s="683"/>
      <c r="T57" s="683"/>
      <c r="U57" s="683"/>
      <c r="V57" s="683"/>
      <c r="W57" s="683"/>
      <c r="X57" s="683"/>
      <c r="Y57" s="683"/>
      <c r="Z57" s="683"/>
      <c r="AA57" s="836"/>
      <c r="AB57" s="836"/>
      <c r="AC57" s="836"/>
      <c r="AD57" s="836"/>
      <c r="AE57" s="836"/>
      <c r="AF57" s="836"/>
      <c r="AG57" s="836"/>
      <c r="AH57" s="836"/>
      <c r="AI57" s="836"/>
      <c r="AJ57" s="836"/>
      <c r="AK57" s="836"/>
      <c r="AL57" s="836"/>
      <c r="AM57" s="836"/>
      <c r="AN57" s="836"/>
    </row>
    <row r="58" spans="1:40" ht="12.75">
      <c r="A58" s="683"/>
      <c r="B58" s="683"/>
      <c r="C58" s="684"/>
      <c r="D58" s="683"/>
      <c r="E58" s="683"/>
      <c r="F58" s="683"/>
      <c r="G58" s="683"/>
      <c r="H58" s="683"/>
      <c r="I58" s="683"/>
      <c r="J58" s="683"/>
      <c r="K58" s="683"/>
      <c r="L58" s="683"/>
      <c r="Q58" s="683"/>
      <c r="R58" s="683"/>
      <c r="S58" s="683"/>
      <c r="T58" s="683"/>
      <c r="U58" s="683"/>
      <c r="V58" s="683"/>
      <c r="W58" s="683"/>
      <c r="X58" s="683"/>
      <c r="Y58" s="683"/>
      <c r="Z58" s="683"/>
      <c r="AA58" s="836"/>
      <c r="AB58" s="836"/>
      <c r="AC58" s="836"/>
      <c r="AD58" s="836"/>
      <c r="AE58" s="836"/>
      <c r="AF58" s="836"/>
      <c r="AG58" s="836"/>
      <c r="AH58" s="836"/>
      <c r="AI58" s="836"/>
      <c r="AJ58" s="836"/>
      <c r="AK58" s="836"/>
      <c r="AL58" s="836"/>
      <c r="AM58" s="836"/>
      <c r="AN58" s="836"/>
    </row>
    <row r="59" spans="1:40" ht="12.75">
      <c r="A59" s="683"/>
      <c r="B59" s="683"/>
      <c r="C59" s="684"/>
      <c r="D59" s="683"/>
      <c r="E59" s="683"/>
      <c r="F59" s="683"/>
      <c r="G59" s="683"/>
      <c r="H59" s="683"/>
      <c r="I59" s="683"/>
      <c r="J59" s="683"/>
      <c r="K59" s="683"/>
      <c r="L59" s="683"/>
      <c r="Q59" s="683"/>
      <c r="R59" s="683"/>
      <c r="S59" s="683"/>
      <c r="T59" s="683"/>
      <c r="U59" s="683"/>
      <c r="V59" s="683"/>
      <c r="W59" s="683"/>
      <c r="X59" s="683"/>
      <c r="Y59" s="683"/>
      <c r="Z59" s="683"/>
      <c r="AA59" s="836"/>
      <c r="AB59" s="836"/>
      <c r="AC59" s="836"/>
      <c r="AD59" s="836"/>
      <c r="AE59" s="836"/>
      <c r="AF59" s="836"/>
      <c r="AG59" s="836"/>
      <c r="AH59" s="836"/>
      <c r="AI59" s="836"/>
      <c r="AJ59" s="836"/>
      <c r="AK59" s="836"/>
      <c r="AL59" s="836"/>
      <c r="AM59" s="836"/>
      <c r="AN59" s="836"/>
    </row>
    <row r="60" spans="1:40" ht="12.75">
      <c r="A60" s="683"/>
      <c r="B60" s="683"/>
      <c r="C60" s="684"/>
      <c r="D60" s="683"/>
      <c r="E60" s="683"/>
      <c r="F60" s="683"/>
      <c r="G60" s="683"/>
      <c r="H60" s="683"/>
      <c r="I60" s="683"/>
      <c r="J60" s="683"/>
      <c r="K60" s="683"/>
      <c r="L60" s="683"/>
      <c r="Q60" s="683"/>
      <c r="R60" s="683"/>
      <c r="S60" s="683"/>
      <c r="T60" s="683"/>
      <c r="U60" s="683"/>
      <c r="V60" s="683"/>
      <c r="W60" s="683"/>
      <c r="X60" s="683"/>
      <c r="Y60" s="683"/>
      <c r="Z60" s="683"/>
      <c r="AA60" s="836"/>
      <c r="AB60" s="836"/>
      <c r="AC60" s="836"/>
      <c r="AD60" s="836"/>
      <c r="AE60" s="836"/>
      <c r="AF60" s="836"/>
      <c r="AG60" s="836"/>
      <c r="AH60" s="836"/>
      <c r="AI60" s="836"/>
      <c r="AJ60" s="836"/>
      <c r="AK60" s="836"/>
      <c r="AL60" s="836"/>
      <c r="AM60" s="836"/>
      <c r="AN60" s="836"/>
    </row>
    <row r="61" spans="1:40" ht="12.75">
      <c r="A61" s="683"/>
      <c r="B61" s="683"/>
      <c r="C61" s="684"/>
      <c r="D61" s="683"/>
      <c r="E61" s="683"/>
      <c r="F61" s="683"/>
      <c r="G61" s="683"/>
      <c r="H61" s="683"/>
      <c r="I61" s="683"/>
      <c r="J61" s="683"/>
      <c r="K61" s="683"/>
      <c r="L61" s="683"/>
      <c r="Q61" s="683"/>
      <c r="R61" s="683"/>
      <c r="S61" s="683"/>
      <c r="T61" s="683"/>
      <c r="U61" s="683"/>
      <c r="V61" s="683"/>
      <c r="W61" s="683"/>
      <c r="X61" s="683"/>
      <c r="Y61" s="683"/>
      <c r="Z61" s="683"/>
      <c r="AA61" s="836"/>
      <c r="AB61" s="836"/>
      <c r="AC61" s="836"/>
      <c r="AD61" s="836"/>
      <c r="AE61" s="836"/>
      <c r="AF61" s="836"/>
      <c r="AG61" s="836"/>
      <c r="AH61" s="836"/>
      <c r="AI61" s="836"/>
      <c r="AJ61" s="836"/>
      <c r="AK61" s="836"/>
      <c r="AL61" s="836"/>
      <c r="AM61" s="836"/>
      <c r="AN61" s="836"/>
    </row>
    <row r="62" spans="1:40" ht="12.75">
      <c r="A62" s="683"/>
      <c r="B62" s="683"/>
      <c r="C62" s="684"/>
      <c r="D62" s="683"/>
      <c r="E62" s="683"/>
      <c r="F62" s="683"/>
      <c r="G62" s="683"/>
      <c r="H62" s="683"/>
      <c r="I62" s="683"/>
      <c r="J62" s="683"/>
      <c r="K62" s="683"/>
      <c r="L62" s="683"/>
      <c r="Q62" s="683"/>
      <c r="R62" s="683"/>
      <c r="S62" s="683"/>
      <c r="T62" s="683"/>
      <c r="U62" s="683"/>
      <c r="V62" s="683"/>
      <c r="W62" s="683"/>
      <c r="X62" s="683"/>
      <c r="Y62" s="683"/>
      <c r="Z62" s="683"/>
      <c r="AA62" s="836"/>
      <c r="AB62" s="836"/>
      <c r="AC62" s="836"/>
      <c r="AD62" s="836"/>
      <c r="AE62" s="836"/>
      <c r="AF62" s="836"/>
      <c r="AG62" s="836"/>
      <c r="AH62" s="836"/>
      <c r="AI62" s="836"/>
      <c r="AJ62" s="836"/>
      <c r="AK62" s="836"/>
      <c r="AL62" s="836"/>
      <c r="AM62" s="836"/>
      <c r="AN62" s="836"/>
    </row>
    <row r="63" spans="1:40" ht="12.75">
      <c r="A63" s="683"/>
      <c r="B63" s="683"/>
      <c r="C63" s="684"/>
      <c r="D63" s="683"/>
      <c r="E63" s="683"/>
      <c r="F63" s="683"/>
      <c r="G63" s="683"/>
      <c r="H63" s="683"/>
      <c r="I63" s="683"/>
      <c r="J63" s="683"/>
      <c r="K63" s="683"/>
      <c r="L63" s="683"/>
      <c r="Q63" s="683"/>
      <c r="R63" s="683"/>
      <c r="S63" s="683"/>
      <c r="T63" s="683"/>
      <c r="U63" s="683"/>
      <c r="V63" s="683"/>
      <c r="W63" s="683"/>
      <c r="X63" s="683"/>
      <c r="Y63" s="683"/>
      <c r="Z63" s="683"/>
      <c r="AA63" s="836"/>
      <c r="AB63" s="836"/>
      <c r="AC63" s="836"/>
      <c r="AD63" s="836"/>
      <c r="AE63" s="836"/>
      <c r="AF63" s="836"/>
      <c r="AG63" s="836"/>
      <c r="AH63" s="836"/>
      <c r="AI63" s="836"/>
      <c r="AJ63" s="836"/>
      <c r="AK63" s="836"/>
      <c r="AL63" s="836"/>
      <c r="AM63" s="836"/>
      <c r="AN63" s="836"/>
    </row>
    <row r="64" spans="1:40" ht="12.75">
      <c r="A64" s="683"/>
      <c r="B64" s="683"/>
      <c r="C64" s="684"/>
      <c r="D64" s="683"/>
      <c r="E64" s="683"/>
      <c r="F64" s="683"/>
      <c r="G64" s="683"/>
      <c r="H64" s="683"/>
      <c r="I64" s="683"/>
      <c r="J64" s="683"/>
      <c r="K64" s="683"/>
      <c r="L64" s="683"/>
      <c r="Q64" s="683"/>
      <c r="R64" s="683"/>
      <c r="S64" s="683"/>
      <c r="T64" s="683"/>
      <c r="U64" s="683"/>
      <c r="V64" s="683"/>
      <c r="W64" s="683"/>
      <c r="X64" s="683"/>
      <c r="Y64" s="683"/>
      <c r="Z64" s="683"/>
      <c r="AA64" s="836"/>
      <c r="AB64" s="836"/>
      <c r="AC64" s="836"/>
      <c r="AD64" s="836"/>
      <c r="AE64" s="836"/>
      <c r="AF64" s="836"/>
      <c r="AG64" s="836"/>
      <c r="AH64" s="836"/>
      <c r="AI64" s="836"/>
      <c r="AJ64" s="836"/>
      <c r="AK64" s="836"/>
      <c r="AL64" s="836"/>
      <c r="AM64" s="836"/>
      <c r="AN64" s="836"/>
    </row>
    <row r="65" spans="1:40" ht="12.75">
      <c r="A65" s="683"/>
      <c r="B65" s="683"/>
      <c r="C65" s="684"/>
      <c r="D65" s="683"/>
      <c r="E65" s="683"/>
      <c r="F65" s="683"/>
      <c r="G65" s="683"/>
      <c r="H65" s="683"/>
      <c r="I65" s="683"/>
      <c r="J65" s="683"/>
      <c r="K65" s="683"/>
      <c r="L65" s="683"/>
      <c r="Q65" s="683"/>
      <c r="R65" s="683"/>
      <c r="S65" s="683"/>
      <c r="T65" s="683"/>
      <c r="U65" s="683"/>
      <c r="V65" s="683"/>
      <c r="W65" s="683"/>
      <c r="X65" s="683"/>
      <c r="Y65" s="683"/>
      <c r="Z65" s="683"/>
      <c r="AA65" s="836"/>
      <c r="AB65" s="836"/>
      <c r="AC65" s="836"/>
      <c r="AD65" s="836"/>
      <c r="AE65" s="836"/>
      <c r="AF65" s="836"/>
      <c r="AG65" s="836"/>
      <c r="AH65" s="836"/>
      <c r="AI65" s="836"/>
      <c r="AJ65" s="836"/>
      <c r="AK65" s="836"/>
      <c r="AL65" s="836"/>
      <c r="AM65" s="836"/>
      <c r="AN65" s="836"/>
    </row>
    <row r="66" spans="1:40" ht="12.75">
      <c r="A66" s="683"/>
      <c r="B66" s="683"/>
      <c r="C66" s="684"/>
      <c r="D66" s="683"/>
      <c r="E66" s="683"/>
      <c r="F66" s="683"/>
      <c r="G66" s="683"/>
      <c r="H66" s="683"/>
      <c r="I66" s="683"/>
      <c r="J66" s="683"/>
      <c r="K66" s="683"/>
      <c r="L66" s="683"/>
      <c r="Q66" s="683"/>
      <c r="R66" s="683"/>
      <c r="S66" s="683"/>
      <c r="T66" s="683"/>
      <c r="U66" s="683"/>
      <c r="V66" s="683"/>
      <c r="W66" s="683"/>
      <c r="X66" s="683"/>
      <c r="Y66" s="683"/>
      <c r="Z66" s="683"/>
      <c r="AA66" s="836"/>
      <c r="AB66" s="836"/>
      <c r="AC66" s="836"/>
      <c r="AD66" s="836"/>
      <c r="AE66" s="836"/>
      <c r="AF66" s="836"/>
      <c r="AG66" s="836"/>
      <c r="AH66" s="836"/>
      <c r="AI66" s="836"/>
      <c r="AJ66" s="836"/>
      <c r="AK66" s="836"/>
      <c r="AL66" s="836"/>
      <c r="AM66" s="836"/>
      <c r="AN66" s="836"/>
    </row>
    <row r="67" spans="1:40" ht="12.75">
      <c r="A67" s="683"/>
      <c r="B67" s="683"/>
      <c r="C67" s="684"/>
      <c r="D67" s="683"/>
      <c r="E67" s="683"/>
      <c r="F67" s="683"/>
      <c r="G67" s="683"/>
      <c r="H67" s="683"/>
      <c r="I67" s="683"/>
      <c r="J67" s="683"/>
      <c r="K67" s="683"/>
      <c r="L67" s="683"/>
      <c r="Q67" s="683"/>
      <c r="R67" s="683"/>
      <c r="S67" s="683"/>
      <c r="T67" s="683"/>
      <c r="U67" s="683"/>
      <c r="V67" s="683"/>
      <c r="W67" s="683"/>
      <c r="X67" s="683"/>
      <c r="Y67" s="683"/>
      <c r="Z67" s="683"/>
      <c r="AA67" s="836"/>
      <c r="AB67" s="836"/>
      <c r="AC67" s="836"/>
      <c r="AD67" s="836"/>
      <c r="AE67" s="836"/>
      <c r="AF67" s="836"/>
      <c r="AG67" s="836"/>
      <c r="AH67" s="836"/>
      <c r="AI67" s="836"/>
      <c r="AJ67" s="836"/>
      <c r="AK67" s="836"/>
      <c r="AL67" s="836"/>
      <c r="AM67" s="836"/>
      <c r="AN67" s="836"/>
    </row>
    <row r="68" spans="1:40" ht="12.75">
      <c r="A68" s="683"/>
      <c r="B68" s="683"/>
      <c r="C68" s="684"/>
      <c r="D68" s="683"/>
      <c r="E68" s="683"/>
      <c r="F68" s="683"/>
      <c r="G68" s="683"/>
      <c r="H68" s="683"/>
      <c r="I68" s="683"/>
      <c r="J68" s="683"/>
      <c r="K68" s="683"/>
      <c r="L68" s="683"/>
      <c r="Q68" s="683"/>
      <c r="R68" s="683"/>
      <c r="S68" s="683"/>
      <c r="T68" s="683"/>
      <c r="U68" s="683"/>
      <c r="V68" s="683"/>
      <c r="W68" s="683"/>
      <c r="X68" s="683"/>
      <c r="Y68" s="683"/>
      <c r="Z68" s="683"/>
      <c r="AA68" s="836"/>
      <c r="AB68" s="836"/>
      <c r="AC68" s="836"/>
      <c r="AD68" s="836"/>
      <c r="AE68" s="836"/>
      <c r="AF68" s="836"/>
      <c r="AG68" s="836"/>
      <c r="AH68" s="836"/>
      <c r="AI68" s="836"/>
      <c r="AJ68" s="836"/>
      <c r="AK68" s="836"/>
      <c r="AL68" s="836"/>
      <c r="AM68" s="836"/>
      <c r="AN68" s="836"/>
    </row>
    <row r="69" spans="1:40" ht="12.75">
      <c r="A69" s="683"/>
      <c r="B69" s="683"/>
      <c r="C69" s="684"/>
      <c r="D69" s="683"/>
      <c r="E69" s="683"/>
      <c r="F69" s="683"/>
      <c r="G69" s="683"/>
      <c r="H69" s="683"/>
      <c r="I69" s="683"/>
      <c r="J69" s="683"/>
      <c r="K69" s="683"/>
      <c r="L69" s="683"/>
      <c r="Q69" s="683"/>
      <c r="R69" s="683"/>
      <c r="S69" s="683"/>
      <c r="T69" s="683"/>
      <c r="U69" s="683"/>
      <c r="V69" s="683"/>
      <c r="W69" s="683"/>
      <c r="X69" s="683"/>
      <c r="Y69" s="683"/>
      <c r="Z69" s="683"/>
      <c r="AA69" s="836"/>
      <c r="AB69" s="836"/>
      <c r="AC69" s="836"/>
      <c r="AD69" s="836"/>
      <c r="AE69" s="836"/>
      <c r="AF69" s="836"/>
      <c r="AG69" s="836"/>
      <c r="AH69" s="836"/>
      <c r="AI69" s="836"/>
      <c r="AJ69" s="836"/>
      <c r="AK69" s="836"/>
      <c r="AL69" s="836"/>
      <c r="AM69" s="836"/>
      <c r="AN69" s="836"/>
    </row>
    <row r="70" spans="1:40" ht="12.75">
      <c r="A70" s="683"/>
      <c r="B70" s="683"/>
      <c r="C70" s="684"/>
      <c r="D70" s="683"/>
      <c r="E70" s="683"/>
      <c r="F70" s="683"/>
      <c r="G70" s="683"/>
      <c r="H70" s="683"/>
      <c r="I70" s="683"/>
      <c r="J70" s="683"/>
      <c r="K70" s="683"/>
      <c r="L70" s="683"/>
      <c r="Q70" s="683"/>
      <c r="R70" s="683"/>
      <c r="S70" s="683"/>
      <c r="T70" s="683"/>
      <c r="U70" s="683"/>
      <c r="V70" s="683"/>
      <c r="W70" s="683"/>
      <c r="X70" s="683"/>
      <c r="Y70" s="683"/>
      <c r="Z70" s="683"/>
      <c r="AA70" s="836"/>
      <c r="AB70" s="836"/>
      <c r="AC70" s="836"/>
      <c r="AD70" s="836"/>
      <c r="AE70" s="836"/>
      <c r="AF70" s="836"/>
      <c r="AG70" s="836"/>
      <c r="AH70" s="836"/>
      <c r="AI70" s="836"/>
      <c r="AJ70" s="836"/>
      <c r="AK70" s="836"/>
      <c r="AL70" s="836"/>
      <c r="AM70" s="836"/>
      <c r="AN70" s="836"/>
    </row>
    <row r="71" spans="1:40" ht="12.75">
      <c r="A71" s="683"/>
      <c r="B71" s="683"/>
      <c r="C71" s="684"/>
      <c r="D71" s="683"/>
      <c r="E71" s="683"/>
      <c r="F71" s="683"/>
      <c r="G71" s="683"/>
      <c r="H71" s="683"/>
      <c r="I71" s="683"/>
      <c r="J71" s="683"/>
      <c r="K71" s="683"/>
      <c r="L71" s="683"/>
      <c r="Q71" s="683"/>
      <c r="R71" s="683"/>
      <c r="S71" s="683"/>
      <c r="T71" s="683"/>
      <c r="U71" s="683"/>
      <c r="V71" s="683"/>
      <c r="W71" s="683"/>
      <c r="X71" s="683"/>
      <c r="Y71" s="683"/>
      <c r="Z71" s="683"/>
      <c r="AA71" s="836"/>
      <c r="AB71" s="836"/>
      <c r="AC71" s="836"/>
      <c r="AD71" s="836"/>
      <c r="AE71" s="836"/>
      <c r="AF71" s="836"/>
      <c r="AG71" s="836"/>
      <c r="AH71" s="836"/>
      <c r="AI71" s="836"/>
      <c r="AJ71" s="836"/>
      <c r="AK71" s="836"/>
      <c r="AL71" s="836"/>
      <c r="AM71" s="836"/>
      <c r="AN71" s="836"/>
    </row>
    <row r="72" spans="1:40" ht="12.75">
      <c r="A72" s="683"/>
      <c r="B72" s="683"/>
      <c r="C72" s="684"/>
      <c r="D72" s="683"/>
      <c r="E72" s="683"/>
      <c r="F72" s="683"/>
      <c r="G72" s="683"/>
      <c r="H72" s="683"/>
      <c r="I72" s="683"/>
      <c r="J72" s="683"/>
      <c r="K72" s="683"/>
      <c r="L72" s="683"/>
      <c r="Q72" s="683"/>
      <c r="R72" s="683"/>
      <c r="S72" s="683"/>
      <c r="T72" s="683"/>
      <c r="U72" s="683"/>
      <c r="V72" s="683"/>
      <c r="W72" s="683"/>
      <c r="X72" s="683"/>
      <c r="Y72" s="683"/>
      <c r="Z72" s="683"/>
      <c r="AA72" s="836"/>
      <c r="AB72" s="836"/>
      <c r="AC72" s="836"/>
      <c r="AD72" s="836"/>
      <c r="AE72" s="836"/>
      <c r="AF72" s="836"/>
      <c r="AG72" s="836"/>
      <c r="AH72" s="836"/>
      <c r="AI72" s="836"/>
      <c r="AJ72" s="836"/>
      <c r="AK72" s="836"/>
      <c r="AL72" s="836"/>
      <c r="AM72" s="836"/>
      <c r="AN72" s="836"/>
    </row>
    <row r="73" spans="1:40" ht="12.75">
      <c r="A73" s="683"/>
      <c r="B73" s="683"/>
      <c r="C73" s="684"/>
      <c r="D73" s="683"/>
      <c r="E73" s="683"/>
      <c r="F73" s="683"/>
      <c r="G73" s="683"/>
      <c r="H73" s="683"/>
      <c r="I73" s="683"/>
      <c r="J73" s="683"/>
      <c r="K73" s="683"/>
      <c r="L73" s="683"/>
      <c r="Q73" s="683"/>
      <c r="R73" s="683"/>
      <c r="S73" s="683"/>
      <c r="T73" s="683"/>
      <c r="U73" s="683"/>
      <c r="V73" s="683"/>
      <c r="W73" s="683"/>
      <c r="X73" s="683"/>
      <c r="Y73" s="683"/>
      <c r="Z73" s="683"/>
      <c r="AA73" s="836"/>
      <c r="AB73" s="836"/>
      <c r="AC73" s="836"/>
      <c r="AD73" s="836"/>
      <c r="AE73" s="836"/>
      <c r="AF73" s="836"/>
      <c r="AG73" s="836"/>
      <c r="AH73" s="836"/>
      <c r="AI73" s="836"/>
      <c r="AJ73" s="836"/>
      <c r="AK73" s="836"/>
      <c r="AL73" s="836"/>
      <c r="AM73" s="836"/>
      <c r="AN73" s="836"/>
    </row>
    <row r="74" spans="1:40" ht="12.75">
      <c r="A74" s="683"/>
      <c r="B74" s="683"/>
      <c r="C74" s="684"/>
      <c r="D74" s="683"/>
      <c r="E74" s="683"/>
      <c r="F74" s="683"/>
      <c r="G74" s="683"/>
      <c r="H74" s="683"/>
      <c r="I74" s="683"/>
      <c r="J74" s="683"/>
      <c r="K74" s="683"/>
      <c r="L74" s="683"/>
      <c r="Q74" s="683"/>
      <c r="R74" s="683"/>
      <c r="S74" s="683"/>
      <c r="T74" s="683"/>
      <c r="U74" s="683"/>
      <c r="V74" s="683"/>
      <c r="W74" s="683"/>
      <c r="X74" s="683"/>
      <c r="Y74" s="683"/>
      <c r="Z74" s="683"/>
      <c r="AA74" s="836"/>
      <c r="AB74" s="836"/>
      <c r="AC74" s="836"/>
      <c r="AD74" s="836"/>
      <c r="AE74" s="836"/>
      <c r="AF74" s="836"/>
      <c r="AG74" s="836"/>
      <c r="AH74" s="836"/>
      <c r="AI74" s="836"/>
      <c r="AJ74" s="836"/>
      <c r="AK74" s="836"/>
      <c r="AL74" s="836"/>
      <c r="AM74" s="836"/>
      <c r="AN74" s="836"/>
    </row>
    <row r="75" spans="1:40" ht="12.75">
      <c r="A75" s="683"/>
      <c r="B75" s="683"/>
      <c r="C75" s="684"/>
      <c r="D75" s="683"/>
      <c r="E75" s="683"/>
      <c r="F75" s="683"/>
      <c r="G75" s="683"/>
      <c r="H75" s="683"/>
      <c r="I75" s="683"/>
      <c r="J75" s="683"/>
      <c r="K75" s="683"/>
      <c r="L75" s="683"/>
      <c r="Q75" s="683"/>
      <c r="R75" s="683"/>
      <c r="S75" s="683"/>
      <c r="T75" s="683"/>
      <c r="U75" s="683"/>
      <c r="V75" s="683"/>
      <c r="W75" s="683"/>
      <c r="X75" s="683"/>
      <c r="Y75" s="683"/>
      <c r="Z75" s="683"/>
      <c r="AA75" s="836"/>
      <c r="AB75" s="836"/>
      <c r="AC75" s="836"/>
      <c r="AD75" s="836"/>
      <c r="AE75" s="836"/>
      <c r="AF75" s="836"/>
      <c r="AG75" s="836"/>
      <c r="AH75" s="836"/>
      <c r="AI75" s="836"/>
      <c r="AJ75" s="836"/>
      <c r="AK75" s="836"/>
      <c r="AL75" s="836"/>
      <c r="AM75" s="836"/>
      <c r="AN75" s="836"/>
    </row>
    <row r="76" spans="1:40" ht="12.75">
      <c r="A76" s="683"/>
      <c r="B76" s="683"/>
      <c r="C76" s="684"/>
      <c r="D76" s="683"/>
      <c r="E76" s="683"/>
      <c r="F76" s="683"/>
      <c r="G76" s="683"/>
      <c r="H76" s="683"/>
      <c r="I76" s="683"/>
      <c r="J76" s="683"/>
      <c r="K76" s="683"/>
      <c r="L76" s="683"/>
      <c r="Q76" s="683"/>
      <c r="R76" s="683"/>
      <c r="S76" s="683"/>
      <c r="T76" s="683"/>
      <c r="U76" s="683"/>
      <c r="V76" s="683"/>
      <c r="W76" s="683"/>
      <c r="X76" s="683"/>
      <c r="Y76" s="683"/>
      <c r="Z76" s="683"/>
      <c r="AA76" s="836"/>
      <c r="AB76" s="836"/>
      <c r="AC76" s="836"/>
      <c r="AD76" s="836"/>
      <c r="AE76" s="836"/>
      <c r="AF76" s="836"/>
      <c r="AG76" s="836"/>
      <c r="AH76" s="836"/>
      <c r="AI76" s="836"/>
      <c r="AJ76" s="836"/>
      <c r="AK76" s="836"/>
      <c r="AL76" s="836"/>
      <c r="AM76" s="836"/>
      <c r="AN76" s="836"/>
    </row>
    <row r="77" spans="1:40" ht="12.75">
      <c r="A77" s="683"/>
      <c r="B77" s="683"/>
      <c r="C77" s="684"/>
      <c r="D77" s="683"/>
      <c r="E77" s="683"/>
      <c r="F77" s="683"/>
      <c r="G77" s="683"/>
      <c r="H77" s="683"/>
      <c r="I77" s="683"/>
      <c r="J77" s="683"/>
      <c r="K77" s="683"/>
      <c r="L77" s="683"/>
      <c r="Q77" s="683"/>
      <c r="R77" s="683"/>
      <c r="S77" s="683"/>
      <c r="T77" s="683"/>
      <c r="U77" s="683"/>
      <c r="V77" s="683"/>
      <c r="W77" s="683"/>
      <c r="X77" s="683"/>
      <c r="Y77" s="683"/>
      <c r="Z77" s="683"/>
      <c r="AA77" s="836"/>
      <c r="AB77" s="836"/>
      <c r="AC77" s="836"/>
      <c r="AD77" s="836"/>
      <c r="AE77" s="836"/>
      <c r="AF77" s="836"/>
      <c r="AG77" s="836"/>
      <c r="AH77" s="836"/>
      <c r="AI77" s="836"/>
      <c r="AJ77" s="836"/>
      <c r="AK77" s="836"/>
      <c r="AL77" s="836"/>
      <c r="AM77" s="836"/>
      <c r="AN77" s="836"/>
    </row>
    <row r="78" spans="1:40" ht="12.75">
      <c r="A78" s="683"/>
      <c r="B78" s="683"/>
      <c r="C78" s="684"/>
      <c r="D78" s="683"/>
      <c r="E78" s="683"/>
      <c r="F78" s="683"/>
      <c r="G78" s="683"/>
      <c r="H78" s="683"/>
      <c r="I78" s="683"/>
      <c r="J78" s="683"/>
      <c r="K78" s="683"/>
      <c r="L78" s="683"/>
      <c r="Q78" s="683"/>
      <c r="R78" s="683"/>
      <c r="S78" s="683"/>
      <c r="T78" s="683"/>
      <c r="U78" s="683"/>
      <c r="V78" s="683"/>
      <c r="W78" s="683"/>
      <c r="X78" s="683"/>
      <c r="Y78" s="683"/>
      <c r="Z78" s="683"/>
      <c r="AA78" s="836"/>
      <c r="AB78" s="836"/>
      <c r="AC78" s="836"/>
      <c r="AD78" s="836"/>
      <c r="AE78" s="836"/>
      <c r="AF78" s="836"/>
      <c r="AG78" s="836"/>
      <c r="AH78" s="836"/>
      <c r="AI78" s="836"/>
      <c r="AJ78" s="836"/>
      <c r="AK78" s="836"/>
      <c r="AL78" s="836"/>
      <c r="AM78" s="836"/>
      <c r="AN78" s="836"/>
    </row>
    <row r="79" spans="1:40" ht="12.75">
      <c r="A79" s="683"/>
      <c r="B79" s="683"/>
      <c r="C79" s="684"/>
      <c r="D79" s="683"/>
      <c r="E79" s="683"/>
      <c r="F79" s="683"/>
      <c r="G79" s="683"/>
      <c r="H79" s="683"/>
      <c r="I79" s="683"/>
      <c r="J79" s="683"/>
      <c r="K79" s="683"/>
      <c r="L79" s="683"/>
      <c r="Q79" s="683"/>
      <c r="R79" s="683"/>
      <c r="S79" s="683"/>
      <c r="T79" s="683"/>
      <c r="U79" s="683"/>
      <c r="V79" s="683"/>
      <c r="W79" s="683"/>
      <c r="X79" s="683"/>
      <c r="Y79" s="683"/>
      <c r="Z79" s="683"/>
      <c r="AA79" s="836"/>
      <c r="AB79" s="836"/>
      <c r="AC79" s="836"/>
      <c r="AD79" s="836"/>
      <c r="AE79" s="836"/>
      <c r="AF79" s="836"/>
      <c r="AG79" s="836"/>
      <c r="AH79" s="836"/>
      <c r="AI79" s="836"/>
      <c r="AJ79" s="836"/>
      <c r="AK79" s="836"/>
      <c r="AL79" s="836"/>
      <c r="AM79" s="836"/>
      <c r="AN79" s="836"/>
    </row>
    <row r="80" spans="1:40" ht="12.75">
      <c r="A80" s="683"/>
      <c r="B80" s="683"/>
      <c r="C80" s="684"/>
      <c r="D80" s="683"/>
      <c r="E80" s="683"/>
      <c r="F80" s="683"/>
      <c r="G80" s="683"/>
      <c r="H80" s="683"/>
      <c r="I80" s="683"/>
      <c r="J80" s="683"/>
      <c r="K80" s="683"/>
      <c r="L80" s="683"/>
      <c r="Q80" s="683"/>
      <c r="R80" s="683"/>
      <c r="S80" s="683"/>
      <c r="T80" s="683"/>
      <c r="U80" s="683"/>
      <c r="V80" s="683"/>
      <c r="W80" s="683"/>
      <c r="X80" s="683"/>
      <c r="Y80" s="683"/>
      <c r="Z80" s="683"/>
      <c r="AA80" s="836"/>
      <c r="AB80" s="836"/>
      <c r="AC80" s="836"/>
      <c r="AD80" s="836"/>
      <c r="AE80" s="836"/>
      <c r="AF80" s="836"/>
      <c r="AG80" s="836"/>
      <c r="AH80" s="836"/>
      <c r="AI80" s="836"/>
      <c r="AJ80" s="836"/>
      <c r="AK80" s="836"/>
      <c r="AL80" s="836"/>
      <c r="AM80" s="836"/>
      <c r="AN80" s="836"/>
    </row>
    <row r="81" spans="1:40" ht="12.75">
      <c r="A81" s="683"/>
      <c r="B81" s="683"/>
      <c r="C81" s="684"/>
      <c r="D81" s="683"/>
      <c r="E81" s="683"/>
      <c r="F81" s="683"/>
      <c r="G81" s="683"/>
      <c r="H81" s="683"/>
      <c r="I81" s="683"/>
      <c r="J81" s="683"/>
      <c r="K81" s="683"/>
      <c r="L81" s="683"/>
      <c r="Q81" s="683"/>
      <c r="R81" s="683"/>
      <c r="S81" s="683"/>
      <c r="T81" s="683"/>
      <c r="U81" s="683"/>
      <c r="V81" s="683"/>
      <c r="W81" s="683"/>
      <c r="X81" s="683"/>
      <c r="Y81" s="683"/>
      <c r="Z81" s="683"/>
      <c r="AA81" s="836"/>
      <c r="AB81" s="836"/>
      <c r="AC81" s="836"/>
      <c r="AD81" s="836"/>
      <c r="AE81" s="836"/>
      <c r="AF81" s="836"/>
      <c r="AG81" s="836"/>
      <c r="AH81" s="836"/>
      <c r="AI81" s="836"/>
      <c r="AJ81" s="836"/>
      <c r="AK81" s="836"/>
      <c r="AL81" s="836"/>
      <c r="AM81" s="836"/>
      <c r="AN81" s="836"/>
    </row>
    <row r="82" spans="1:40" ht="12.75">
      <c r="A82" s="683"/>
      <c r="B82" s="683"/>
      <c r="C82" s="684"/>
      <c r="D82" s="683"/>
      <c r="E82" s="683"/>
      <c r="F82" s="683"/>
      <c r="G82" s="683"/>
      <c r="H82" s="683"/>
      <c r="I82" s="683"/>
      <c r="J82" s="683"/>
      <c r="K82" s="683"/>
      <c r="L82" s="683"/>
      <c r="Q82" s="683"/>
      <c r="R82" s="683"/>
      <c r="S82" s="683"/>
      <c r="T82" s="683"/>
      <c r="U82" s="683"/>
      <c r="V82" s="683"/>
      <c r="W82" s="683"/>
      <c r="X82" s="683"/>
      <c r="Y82" s="683"/>
      <c r="Z82" s="683"/>
      <c r="AA82" s="836"/>
      <c r="AB82" s="836"/>
      <c r="AC82" s="836"/>
      <c r="AD82" s="836"/>
      <c r="AE82" s="836"/>
      <c r="AF82" s="836"/>
      <c r="AG82" s="836"/>
      <c r="AH82" s="836"/>
      <c r="AI82" s="836"/>
      <c r="AJ82" s="836"/>
      <c r="AK82" s="836"/>
      <c r="AL82" s="836"/>
      <c r="AM82" s="836"/>
      <c r="AN82" s="836"/>
    </row>
    <row r="83" spans="1:40" ht="12.75">
      <c r="A83" s="683"/>
      <c r="B83" s="683"/>
      <c r="C83" s="684"/>
      <c r="D83" s="683"/>
      <c r="E83" s="683"/>
      <c r="F83" s="683"/>
      <c r="G83" s="683"/>
      <c r="H83" s="683"/>
      <c r="I83" s="683"/>
      <c r="J83" s="683"/>
      <c r="K83" s="683"/>
      <c r="L83" s="683"/>
      <c r="Q83" s="683"/>
      <c r="R83" s="683"/>
      <c r="S83" s="683"/>
      <c r="T83" s="683"/>
      <c r="U83" s="683"/>
      <c r="V83" s="683"/>
      <c r="W83" s="683"/>
      <c r="X83" s="683"/>
      <c r="Y83" s="683"/>
      <c r="Z83" s="683"/>
      <c r="AA83" s="836"/>
      <c r="AB83" s="836"/>
      <c r="AC83" s="836"/>
      <c r="AD83" s="836"/>
      <c r="AE83" s="836"/>
      <c r="AF83" s="836"/>
      <c r="AG83" s="836"/>
      <c r="AH83" s="836"/>
      <c r="AI83" s="836"/>
      <c r="AJ83" s="836"/>
      <c r="AK83" s="836"/>
      <c r="AL83" s="836"/>
      <c r="AM83" s="836"/>
      <c r="AN83" s="836"/>
    </row>
    <row r="84" spans="1:40" ht="12.75">
      <c r="A84" s="683"/>
      <c r="B84" s="683"/>
      <c r="C84" s="684"/>
      <c r="D84" s="683"/>
      <c r="E84" s="683"/>
      <c r="F84" s="683"/>
      <c r="G84" s="683"/>
      <c r="H84" s="683"/>
      <c r="I84" s="683"/>
      <c r="J84" s="683"/>
      <c r="K84" s="683"/>
      <c r="L84" s="683"/>
      <c r="Q84" s="683"/>
      <c r="R84" s="683"/>
      <c r="S84" s="683"/>
      <c r="T84" s="683"/>
      <c r="U84" s="683"/>
      <c r="V84" s="683"/>
      <c r="W84" s="683"/>
      <c r="X84" s="683"/>
      <c r="Y84" s="683"/>
      <c r="Z84" s="683"/>
      <c r="AA84" s="836"/>
      <c r="AB84" s="836"/>
      <c r="AC84" s="836"/>
      <c r="AD84" s="836"/>
      <c r="AE84" s="836"/>
      <c r="AF84" s="836"/>
      <c r="AG84" s="836"/>
      <c r="AH84" s="836"/>
      <c r="AI84" s="836"/>
      <c r="AJ84" s="836"/>
      <c r="AK84" s="836"/>
      <c r="AL84" s="836"/>
      <c r="AM84" s="836"/>
      <c r="AN84" s="836"/>
    </row>
    <row r="85" spans="1:40" ht="12.75">
      <c r="A85" s="683"/>
      <c r="B85" s="683"/>
      <c r="C85" s="684"/>
      <c r="D85" s="683"/>
      <c r="E85" s="683"/>
      <c r="F85" s="683"/>
      <c r="G85" s="683"/>
      <c r="H85" s="683"/>
      <c r="I85" s="683"/>
      <c r="J85" s="683"/>
      <c r="K85" s="683"/>
      <c r="L85" s="683"/>
      <c r="Q85" s="683"/>
      <c r="R85" s="683"/>
      <c r="S85" s="683"/>
      <c r="T85" s="683"/>
      <c r="U85" s="683"/>
      <c r="V85" s="683"/>
      <c r="W85" s="683"/>
      <c r="X85" s="683"/>
      <c r="Y85" s="683"/>
      <c r="Z85" s="683"/>
      <c r="AA85" s="836"/>
      <c r="AB85" s="836"/>
      <c r="AC85" s="836"/>
      <c r="AD85" s="836"/>
      <c r="AE85" s="836"/>
      <c r="AF85" s="836"/>
      <c r="AG85" s="836"/>
      <c r="AH85" s="836"/>
      <c r="AI85" s="836"/>
      <c r="AJ85" s="836"/>
      <c r="AK85" s="836"/>
      <c r="AL85" s="836"/>
      <c r="AM85" s="836"/>
      <c r="AN85" s="836"/>
    </row>
    <row r="86" spans="1:40" ht="12.75">
      <c r="A86" s="683"/>
      <c r="B86" s="683"/>
      <c r="C86" s="684"/>
      <c r="D86" s="683"/>
      <c r="E86" s="683"/>
      <c r="F86" s="683"/>
      <c r="G86" s="683"/>
      <c r="H86" s="683"/>
      <c r="I86" s="683"/>
      <c r="J86" s="683"/>
      <c r="K86" s="683"/>
      <c r="L86" s="683"/>
      <c r="Q86" s="683"/>
      <c r="R86" s="683"/>
      <c r="S86" s="683"/>
      <c r="T86" s="683"/>
      <c r="U86" s="683"/>
      <c r="V86" s="683"/>
      <c r="W86" s="683"/>
      <c r="X86" s="683"/>
      <c r="Y86" s="683"/>
      <c r="Z86" s="683"/>
      <c r="AA86" s="836"/>
      <c r="AB86" s="836"/>
      <c r="AC86" s="836"/>
      <c r="AD86" s="836"/>
      <c r="AE86" s="836"/>
      <c r="AF86" s="836"/>
      <c r="AG86" s="836"/>
      <c r="AH86" s="836"/>
      <c r="AI86" s="836"/>
      <c r="AJ86" s="836"/>
      <c r="AK86" s="836"/>
      <c r="AL86" s="836"/>
      <c r="AM86" s="836"/>
      <c r="AN86" s="836"/>
    </row>
    <row r="87" spans="1:40" ht="12.75">
      <c r="A87" s="683"/>
      <c r="B87" s="683"/>
      <c r="C87" s="684"/>
      <c r="D87" s="683"/>
      <c r="E87" s="683"/>
      <c r="F87" s="683"/>
      <c r="G87" s="683"/>
      <c r="H87" s="683"/>
      <c r="I87" s="683"/>
      <c r="J87" s="683"/>
      <c r="K87" s="683"/>
      <c r="L87" s="683"/>
      <c r="Q87" s="683"/>
      <c r="R87" s="683"/>
      <c r="S87" s="683"/>
      <c r="T87" s="683"/>
      <c r="U87" s="683"/>
      <c r="V87" s="683"/>
      <c r="W87" s="683"/>
      <c r="X87" s="683"/>
      <c r="Y87" s="683"/>
      <c r="Z87" s="683"/>
      <c r="AA87" s="836"/>
      <c r="AB87" s="836"/>
      <c r="AC87" s="836"/>
      <c r="AD87" s="836"/>
      <c r="AE87" s="836"/>
      <c r="AF87" s="836"/>
      <c r="AG87" s="836"/>
      <c r="AH87" s="836"/>
      <c r="AI87" s="836"/>
      <c r="AJ87" s="836"/>
      <c r="AK87" s="836"/>
      <c r="AL87" s="836"/>
      <c r="AM87" s="836"/>
      <c r="AN87" s="836"/>
    </row>
    <row r="88" spans="1:40" ht="12.75">
      <c r="A88" s="683"/>
      <c r="B88" s="683"/>
      <c r="C88" s="684"/>
      <c r="D88" s="683"/>
      <c r="E88" s="683"/>
      <c r="F88" s="683"/>
      <c r="G88" s="683"/>
      <c r="H88" s="683"/>
      <c r="I88" s="683"/>
      <c r="J88" s="683"/>
      <c r="K88" s="683"/>
      <c r="L88" s="683"/>
      <c r="Q88" s="683"/>
      <c r="R88" s="683"/>
      <c r="S88" s="683"/>
      <c r="T88" s="683"/>
      <c r="U88" s="683"/>
      <c r="V88" s="683"/>
      <c r="W88" s="683"/>
      <c r="X88" s="683"/>
      <c r="Y88" s="683"/>
      <c r="Z88" s="683"/>
      <c r="AA88" s="836"/>
      <c r="AB88" s="836"/>
      <c r="AC88" s="836"/>
      <c r="AD88" s="836"/>
      <c r="AE88" s="836"/>
      <c r="AF88" s="836"/>
      <c r="AG88" s="836"/>
      <c r="AH88" s="836"/>
      <c r="AI88" s="836"/>
      <c r="AJ88" s="836"/>
      <c r="AK88" s="836"/>
      <c r="AL88" s="836"/>
      <c r="AM88" s="836"/>
      <c r="AN88" s="836"/>
    </row>
    <row r="89" spans="1:40" ht="12.75">
      <c r="A89" s="683"/>
      <c r="B89" s="683"/>
      <c r="C89" s="684"/>
      <c r="D89" s="683"/>
      <c r="E89" s="683"/>
      <c r="F89" s="683"/>
      <c r="G89" s="683"/>
      <c r="H89" s="683"/>
      <c r="I89" s="683"/>
      <c r="J89" s="683"/>
      <c r="K89" s="683"/>
      <c r="L89" s="683"/>
      <c r="Q89" s="683"/>
      <c r="R89" s="683"/>
      <c r="S89" s="683"/>
      <c r="T89" s="683"/>
      <c r="U89" s="683"/>
      <c r="V89" s="683"/>
      <c r="W89" s="683"/>
      <c r="X89" s="683"/>
      <c r="Y89" s="683"/>
      <c r="Z89" s="683"/>
      <c r="AA89" s="836"/>
      <c r="AB89" s="836"/>
      <c r="AC89" s="836"/>
      <c r="AD89" s="836"/>
      <c r="AE89" s="836"/>
      <c r="AF89" s="836"/>
      <c r="AG89" s="836"/>
      <c r="AH89" s="836"/>
      <c r="AI89" s="836"/>
      <c r="AJ89" s="836"/>
      <c r="AK89" s="836"/>
      <c r="AL89" s="836"/>
      <c r="AM89" s="836"/>
      <c r="AN89" s="836"/>
    </row>
    <row r="90" spans="1:40" ht="12.75">
      <c r="A90" s="683"/>
      <c r="B90" s="683"/>
      <c r="C90" s="684"/>
      <c r="D90" s="683"/>
      <c r="E90" s="683"/>
      <c r="F90" s="683"/>
      <c r="G90" s="683"/>
      <c r="H90" s="683"/>
      <c r="I90" s="683"/>
      <c r="J90" s="683"/>
      <c r="K90" s="683"/>
      <c r="L90" s="683"/>
      <c r="Q90" s="683"/>
      <c r="R90" s="683"/>
      <c r="S90" s="683"/>
      <c r="T90" s="683"/>
      <c r="U90" s="683"/>
      <c r="V90" s="683"/>
      <c r="W90" s="683"/>
      <c r="X90" s="683"/>
      <c r="Y90" s="683"/>
      <c r="Z90" s="683"/>
      <c r="AA90" s="836"/>
      <c r="AB90" s="836"/>
      <c r="AC90" s="836"/>
      <c r="AD90" s="836"/>
      <c r="AE90" s="836"/>
      <c r="AF90" s="836"/>
      <c r="AG90" s="836"/>
      <c r="AH90" s="836"/>
      <c r="AI90" s="836"/>
      <c r="AJ90" s="836"/>
      <c r="AK90" s="836"/>
      <c r="AL90" s="836"/>
      <c r="AM90" s="836"/>
      <c r="AN90" s="836"/>
    </row>
    <row r="91" spans="1:40" ht="12.75">
      <c r="A91" s="683"/>
      <c r="B91" s="683"/>
      <c r="C91" s="684"/>
      <c r="D91" s="683"/>
      <c r="E91" s="683"/>
      <c r="F91" s="683"/>
      <c r="G91" s="683"/>
      <c r="H91" s="683"/>
      <c r="I91" s="683"/>
      <c r="J91" s="683"/>
      <c r="K91" s="683"/>
      <c r="L91" s="683"/>
      <c r="Q91" s="683"/>
      <c r="R91" s="683"/>
      <c r="S91" s="683"/>
      <c r="T91" s="683"/>
      <c r="U91" s="683"/>
      <c r="V91" s="683"/>
      <c r="W91" s="683"/>
      <c r="X91" s="683"/>
      <c r="Y91" s="683"/>
      <c r="Z91" s="683"/>
      <c r="AA91" s="836"/>
      <c r="AB91" s="836"/>
      <c r="AC91" s="836"/>
      <c r="AD91" s="836"/>
      <c r="AE91" s="836"/>
      <c r="AF91" s="836"/>
      <c r="AG91" s="836"/>
      <c r="AH91" s="836"/>
      <c r="AI91" s="836"/>
      <c r="AJ91" s="836"/>
      <c r="AK91" s="836"/>
      <c r="AL91" s="836"/>
      <c r="AM91" s="836"/>
      <c r="AN91" s="836"/>
    </row>
    <row r="92" spans="1:40" ht="12.75">
      <c r="A92" s="683"/>
      <c r="B92" s="683"/>
      <c r="C92" s="684"/>
      <c r="D92" s="683"/>
      <c r="E92" s="683"/>
      <c r="F92" s="683"/>
      <c r="G92" s="683"/>
      <c r="H92" s="683"/>
      <c r="I92" s="683"/>
      <c r="J92" s="683"/>
      <c r="K92" s="683"/>
      <c r="L92" s="683"/>
      <c r="Q92" s="683"/>
      <c r="R92" s="683"/>
      <c r="S92" s="683"/>
      <c r="T92" s="683"/>
      <c r="U92" s="683"/>
      <c r="V92" s="683"/>
      <c r="W92" s="683"/>
      <c r="X92" s="683"/>
      <c r="Y92" s="683"/>
      <c r="Z92" s="683"/>
      <c r="AA92" s="836"/>
      <c r="AB92" s="836"/>
      <c r="AC92" s="836"/>
      <c r="AD92" s="836"/>
      <c r="AE92" s="836"/>
      <c r="AF92" s="836"/>
      <c r="AG92" s="836"/>
      <c r="AH92" s="836"/>
      <c r="AI92" s="836"/>
      <c r="AJ92" s="836"/>
      <c r="AK92" s="836"/>
      <c r="AL92" s="836"/>
      <c r="AM92" s="836"/>
      <c r="AN92" s="836"/>
    </row>
    <row r="93" spans="1:40" ht="12.75">
      <c r="A93" s="683"/>
      <c r="B93" s="683"/>
      <c r="C93" s="684"/>
      <c r="D93" s="683"/>
      <c r="E93" s="683"/>
      <c r="F93" s="683"/>
      <c r="G93" s="683"/>
      <c r="H93" s="683"/>
      <c r="I93" s="683"/>
      <c r="J93" s="683"/>
      <c r="K93" s="683"/>
      <c r="L93" s="683"/>
      <c r="Q93" s="683"/>
      <c r="R93" s="683"/>
      <c r="S93" s="683"/>
      <c r="T93" s="683"/>
      <c r="U93" s="683"/>
      <c r="V93" s="683"/>
      <c r="W93" s="683"/>
      <c r="X93" s="683"/>
      <c r="Y93" s="683"/>
      <c r="Z93" s="683"/>
      <c r="AA93" s="836"/>
      <c r="AB93" s="836"/>
      <c r="AC93" s="836"/>
      <c r="AD93" s="836"/>
      <c r="AE93" s="836"/>
      <c r="AF93" s="836"/>
      <c r="AG93" s="836"/>
      <c r="AH93" s="836"/>
      <c r="AI93" s="836"/>
      <c r="AJ93" s="836"/>
      <c r="AK93" s="836"/>
      <c r="AL93" s="836"/>
      <c r="AM93" s="836"/>
      <c r="AN93" s="836"/>
    </row>
    <row r="94" spans="1:40" ht="12.75">
      <c r="A94" s="683"/>
      <c r="B94" s="683"/>
      <c r="C94" s="684"/>
      <c r="D94" s="683"/>
      <c r="E94" s="683"/>
      <c r="F94" s="683"/>
      <c r="G94" s="683"/>
      <c r="H94" s="683"/>
      <c r="I94" s="683"/>
      <c r="J94" s="683"/>
      <c r="K94" s="683"/>
      <c r="L94" s="683"/>
      <c r="Q94" s="683"/>
      <c r="R94" s="683"/>
      <c r="S94" s="683"/>
      <c r="T94" s="683"/>
      <c r="U94" s="683"/>
      <c r="V94" s="683"/>
      <c r="W94" s="683"/>
      <c r="X94" s="683"/>
      <c r="Y94" s="683"/>
      <c r="Z94" s="683"/>
      <c r="AA94" s="836"/>
      <c r="AB94" s="836"/>
      <c r="AC94" s="836"/>
      <c r="AD94" s="836"/>
      <c r="AE94" s="836"/>
      <c r="AF94" s="836"/>
      <c r="AG94" s="836"/>
      <c r="AH94" s="836"/>
      <c r="AI94" s="836"/>
      <c r="AJ94" s="836"/>
      <c r="AK94" s="836"/>
      <c r="AL94" s="836"/>
      <c r="AM94" s="836"/>
      <c r="AN94" s="836"/>
    </row>
    <row r="95" spans="1:40" ht="12.75">
      <c r="A95" s="683"/>
      <c r="B95" s="683"/>
      <c r="C95" s="684"/>
      <c r="D95" s="683"/>
      <c r="E95" s="683"/>
      <c r="F95" s="683"/>
      <c r="G95" s="683"/>
      <c r="H95" s="683"/>
      <c r="I95" s="683"/>
      <c r="J95" s="683"/>
      <c r="K95" s="683"/>
      <c r="L95" s="683"/>
      <c r="Q95" s="683"/>
      <c r="R95" s="683"/>
      <c r="S95" s="683"/>
      <c r="T95" s="683"/>
      <c r="U95" s="683"/>
      <c r="V95" s="683"/>
      <c r="W95" s="683"/>
      <c r="X95" s="683"/>
      <c r="Y95" s="683"/>
      <c r="Z95" s="683"/>
      <c r="AA95" s="836"/>
      <c r="AB95" s="836"/>
      <c r="AC95" s="836"/>
      <c r="AD95" s="836"/>
      <c r="AE95" s="836"/>
      <c r="AF95" s="836"/>
      <c r="AG95" s="836"/>
      <c r="AH95" s="836"/>
      <c r="AI95" s="836"/>
      <c r="AJ95" s="836"/>
      <c r="AK95" s="836"/>
      <c r="AL95" s="836"/>
      <c r="AM95" s="836"/>
      <c r="AN95" s="836"/>
    </row>
    <row r="96" spans="1:40" ht="12.75">
      <c r="A96" s="683"/>
      <c r="B96" s="683"/>
      <c r="C96" s="684"/>
      <c r="D96" s="683"/>
      <c r="E96" s="683"/>
      <c r="F96" s="683"/>
      <c r="G96" s="683"/>
      <c r="H96" s="683"/>
      <c r="I96" s="683"/>
      <c r="J96" s="683"/>
      <c r="K96" s="683"/>
      <c r="L96" s="683"/>
      <c r="Q96" s="683"/>
      <c r="R96" s="683"/>
      <c r="S96" s="683"/>
      <c r="T96" s="683"/>
      <c r="U96" s="683"/>
      <c r="V96" s="683"/>
      <c r="W96" s="683"/>
      <c r="X96" s="683"/>
      <c r="Y96" s="683"/>
      <c r="Z96" s="683"/>
      <c r="AA96" s="836"/>
      <c r="AB96" s="836"/>
      <c r="AC96" s="836"/>
      <c r="AD96" s="836"/>
      <c r="AE96" s="836"/>
      <c r="AF96" s="836"/>
      <c r="AG96" s="836"/>
      <c r="AH96" s="836"/>
      <c r="AI96" s="836"/>
      <c r="AJ96" s="836"/>
      <c r="AK96" s="836"/>
      <c r="AL96" s="836"/>
      <c r="AM96" s="836"/>
      <c r="AN96" s="836"/>
    </row>
    <row r="97" spans="1:40" ht="12.75">
      <c r="A97" s="683"/>
      <c r="B97" s="683"/>
      <c r="C97" s="684"/>
      <c r="D97" s="683"/>
      <c r="E97" s="683"/>
      <c r="F97" s="683"/>
      <c r="G97" s="683"/>
      <c r="H97" s="683"/>
      <c r="I97" s="683"/>
      <c r="J97" s="683"/>
      <c r="K97" s="683"/>
      <c r="L97" s="683"/>
      <c r="Q97" s="683"/>
      <c r="R97" s="683"/>
      <c r="S97" s="683"/>
      <c r="T97" s="683"/>
      <c r="U97" s="683"/>
      <c r="V97" s="683"/>
      <c r="W97" s="683"/>
      <c r="X97" s="683"/>
      <c r="Y97" s="683"/>
      <c r="Z97" s="683"/>
      <c r="AA97" s="836"/>
      <c r="AB97" s="836"/>
      <c r="AC97" s="836"/>
      <c r="AD97" s="836"/>
      <c r="AE97" s="836"/>
      <c r="AF97" s="836"/>
      <c r="AG97" s="836"/>
      <c r="AH97" s="836"/>
      <c r="AI97" s="836"/>
      <c r="AJ97" s="836"/>
      <c r="AK97" s="836"/>
      <c r="AL97" s="836"/>
      <c r="AM97" s="836"/>
      <c r="AN97" s="836"/>
    </row>
    <row r="98" spans="1:40" ht="12.75">
      <c r="A98" s="683"/>
      <c r="B98" s="683"/>
      <c r="C98" s="684"/>
      <c r="D98" s="683"/>
      <c r="E98" s="683"/>
      <c r="F98" s="683"/>
      <c r="G98" s="683"/>
      <c r="H98" s="683"/>
      <c r="I98" s="683"/>
      <c r="J98" s="683"/>
      <c r="K98" s="683"/>
      <c r="L98" s="683"/>
      <c r="Q98" s="683"/>
      <c r="R98" s="683"/>
      <c r="S98" s="683"/>
      <c r="T98" s="683"/>
      <c r="U98" s="683"/>
      <c r="V98" s="683"/>
      <c r="W98" s="683"/>
      <c r="X98" s="683"/>
      <c r="Y98" s="683"/>
      <c r="Z98" s="683"/>
      <c r="AA98" s="836"/>
      <c r="AB98" s="836"/>
      <c r="AC98" s="836"/>
      <c r="AD98" s="836"/>
      <c r="AE98" s="836"/>
      <c r="AF98" s="836"/>
      <c r="AG98" s="836"/>
      <c r="AH98" s="836"/>
      <c r="AI98" s="836"/>
      <c r="AJ98" s="836"/>
      <c r="AK98" s="836"/>
      <c r="AL98" s="836"/>
      <c r="AM98" s="836"/>
      <c r="AN98" s="836"/>
    </row>
    <row r="99" spans="1:40" ht="12.75">
      <c r="A99" s="683"/>
      <c r="B99" s="683"/>
      <c r="C99" s="684"/>
      <c r="D99" s="683"/>
      <c r="E99" s="683"/>
      <c r="F99" s="683"/>
      <c r="G99" s="683"/>
      <c r="H99" s="683"/>
      <c r="I99" s="683"/>
      <c r="J99" s="683"/>
      <c r="K99" s="683"/>
      <c r="L99" s="683"/>
      <c r="Q99" s="683"/>
      <c r="R99" s="683"/>
      <c r="S99" s="683"/>
      <c r="T99" s="683"/>
      <c r="U99" s="683"/>
      <c r="V99" s="683"/>
      <c r="W99" s="683"/>
      <c r="X99" s="683"/>
      <c r="Y99" s="683"/>
      <c r="Z99" s="683"/>
      <c r="AA99" s="836"/>
      <c r="AB99" s="836"/>
      <c r="AC99" s="836"/>
      <c r="AD99" s="836"/>
      <c r="AE99" s="836"/>
      <c r="AF99" s="836"/>
      <c r="AG99" s="836"/>
      <c r="AH99" s="836"/>
      <c r="AI99" s="836"/>
      <c r="AJ99" s="836"/>
      <c r="AK99" s="836"/>
      <c r="AL99" s="836"/>
      <c r="AM99" s="836"/>
      <c r="AN99" s="836"/>
    </row>
    <row r="100" spans="1:40" ht="12.75">
      <c r="A100" s="683"/>
      <c r="B100" s="683"/>
      <c r="C100" s="684"/>
      <c r="D100" s="683"/>
      <c r="E100" s="683"/>
      <c r="F100" s="683"/>
      <c r="G100" s="683"/>
      <c r="H100" s="683"/>
      <c r="I100" s="683"/>
      <c r="J100" s="683"/>
      <c r="K100" s="683"/>
      <c r="L100" s="683"/>
      <c r="Q100" s="683"/>
      <c r="R100" s="683"/>
      <c r="S100" s="683"/>
      <c r="T100" s="683"/>
      <c r="U100" s="683"/>
      <c r="V100" s="683"/>
      <c r="W100" s="683"/>
      <c r="X100" s="683"/>
      <c r="Y100" s="683"/>
      <c r="Z100" s="683"/>
      <c r="AA100" s="836"/>
      <c r="AB100" s="836"/>
      <c r="AC100" s="836"/>
      <c r="AD100" s="836"/>
      <c r="AE100" s="836"/>
      <c r="AF100" s="836"/>
      <c r="AG100" s="836"/>
      <c r="AH100" s="836"/>
      <c r="AI100" s="836"/>
      <c r="AJ100" s="836"/>
      <c r="AK100" s="836"/>
      <c r="AL100" s="836"/>
      <c r="AM100" s="836"/>
      <c r="AN100" s="836"/>
    </row>
    <row r="101" spans="1:40" ht="12.75">
      <c r="A101" s="343"/>
      <c r="B101" s="343"/>
      <c r="C101" s="368"/>
      <c r="D101" s="343"/>
      <c r="E101" s="343"/>
      <c r="F101" s="343"/>
      <c r="G101" s="343"/>
      <c r="H101" s="343"/>
      <c r="I101" s="343"/>
      <c r="J101" s="343"/>
      <c r="K101" s="343"/>
      <c r="L101" s="343"/>
      <c r="M101" s="343"/>
      <c r="N101" s="343"/>
      <c r="O101" s="343"/>
      <c r="P101" s="343"/>
      <c r="AA101" s="836"/>
      <c r="AB101" s="836"/>
      <c r="AC101" s="836"/>
      <c r="AD101" s="836"/>
      <c r="AE101" s="836"/>
      <c r="AF101" s="836"/>
      <c r="AG101" s="836"/>
      <c r="AH101" s="836"/>
      <c r="AI101" s="836"/>
      <c r="AJ101" s="836"/>
      <c r="AK101" s="836"/>
      <c r="AL101" s="836"/>
      <c r="AM101" s="836"/>
      <c r="AN101" s="836"/>
    </row>
    <row r="102" spans="1:40" ht="12.75">
      <c r="A102" s="343"/>
      <c r="B102" s="343"/>
      <c r="C102" s="368"/>
      <c r="D102" s="343"/>
      <c r="E102" s="343"/>
      <c r="F102" s="343"/>
      <c r="G102" s="343"/>
      <c r="H102" s="343"/>
      <c r="I102" s="343"/>
      <c r="J102" s="343"/>
      <c r="K102" s="343"/>
      <c r="L102" s="343"/>
      <c r="M102" s="343"/>
      <c r="N102" s="343"/>
      <c r="O102" s="343"/>
      <c r="P102" s="343"/>
      <c r="AA102" s="836"/>
      <c r="AB102" s="836"/>
      <c r="AC102" s="836"/>
      <c r="AD102" s="836"/>
      <c r="AE102" s="836"/>
      <c r="AF102" s="836"/>
      <c r="AG102" s="836"/>
      <c r="AH102" s="836"/>
      <c r="AI102" s="836"/>
      <c r="AJ102" s="836"/>
      <c r="AK102" s="836"/>
      <c r="AL102" s="836"/>
      <c r="AM102" s="836"/>
      <c r="AN102" s="836"/>
    </row>
    <row r="103" spans="1:40" ht="12.75">
      <c r="A103" s="343"/>
      <c r="B103" s="343"/>
      <c r="C103" s="368"/>
      <c r="D103" s="343"/>
      <c r="E103" s="343"/>
      <c r="F103" s="343"/>
      <c r="G103" s="343"/>
      <c r="H103" s="343"/>
      <c r="I103" s="343"/>
      <c r="J103" s="343"/>
      <c r="K103" s="343"/>
      <c r="L103" s="343"/>
      <c r="M103" s="343"/>
      <c r="N103" s="343"/>
      <c r="O103" s="343"/>
      <c r="P103" s="343"/>
      <c r="AA103" s="836"/>
      <c r="AB103" s="836"/>
      <c r="AC103" s="836"/>
      <c r="AD103" s="836"/>
      <c r="AE103" s="836"/>
      <c r="AF103" s="836"/>
      <c r="AG103" s="836"/>
      <c r="AH103" s="836"/>
      <c r="AI103" s="836"/>
      <c r="AJ103" s="836"/>
      <c r="AK103" s="836"/>
      <c r="AL103" s="836"/>
      <c r="AM103" s="836"/>
      <c r="AN103" s="836"/>
    </row>
    <row r="104" spans="1:40" ht="12.75">
      <c r="A104" s="343"/>
      <c r="B104" s="343"/>
      <c r="C104" s="368"/>
      <c r="D104" s="343"/>
      <c r="E104" s="343"/>
      <c r="F104" s="343"/>
      <c r="G104" s="343"/>
      <c r="H104" s="343"/>
      <c r="I104" s="343"/>
      <c r="J104" s="343"/>
      <c r="K104" s="343"/>
      <c r="L104" s="343"/>
      <c r="M104" s="343"/>
      <c r="N104" s="343"/>
      <c r="O104" s="343"/>
      <c r="P104" s="343"/>
      <c r="AA104" s="836"/>
      <c r="AB104" s="836"/>
      <c r="AC104" s="836"/>
      <c r="AD104" s="836"/>
      <c r="AE104" s="836"/>
      <c r="AF104" s="836"/>
      <c r="AG104" s="836"/>
      <c r="AH104" s="836"/>
      <c r="AI104" s="836"/>
      <c r="AJ104" s="836"/>
      <c r="AK104" s="836"/>
      <c r="AL104" s="836"/>
      <c r="AM104" s="836"/>
      <c r="AN104" s="836"/>
    </row>
    <row r="105" spans="1:40" ht="12.75">
      <c r="A105" s="343"/>
      <c r="B105" s="343"/>
      <c r="C105" s="368"/>
      <c r="D105" s="343"/>
      <c r="E105" s="343"/>
      <c r="F105" s="343"/>
      <c r="G105" s="343"/>
      <c r="H105" s="343"/>
      <c r="I105" s="343"/>
      <c r="J105" s="343"/>
      <c r="K105" s="343"/>
      <c r="L105" s="343"/>
      <c r="M105" s="343"/>
      <c r="N105" s="343"/>
      <c r="O105" s="343"/>
      <c r="P105" s="343"/>
      <c r="AA105" s="836"/>
      <c r="AB105" s="836"/>
      <c r="AC105" s="836"/>
      <c r="AD105" s="836"/>
      <c r="AE105" s="836"/>
      <c r="AF105" s="836"/>
      <c r="AG105" s="836"/>
      <c r="AH105" s="836"/>
      <c r="AI105" s="836"/>
      <c r="AJ105" s="836"/>
      <c r="AK105" s="836"/>
      <c r="AL105" s="836"/>
      <c r="AM105" s="836"/>
      <c r="AN105" s="836"/>
    </row>
    <row r="106" spans="1:40" ht="12.75">
      <c r="A106" s="343"/>
      <c r="B106" s="343"/>
      <c r="C106" s="368"/>
      <c r="D106" s="343"/>
      <c r="E106" s="343"/>
      <c r="F106" s="343"/>
      <c r="G106" s="343"/>
      <c r="H106" s="343"/>
      <c r="I106" s="343"/>
      <c r="J106" s="343"/>
      <c r="K106" s="343"/>
      <c r="L106" s="343"/>
      <c r="M106" s="343"/>
      <c r="N106" s="343"/>
      <c r="O106" s="343"/>
      <c r="P106" s="343"/>
      <c r="AA106" s="836"/>
      <c r="AB106" s="836"/>
      <c r="AC106" s="836"/>
      <c r="AD106" s="836"/>
      <c r="AE106" s="836"/>
      <c r="AF106" s="836"/>
      <c r="AG106" s="836"/>
      <c r="AH106" s="836"/>
      <c r="AI106" s="836"/>
      <c r="AJ106" s="836"/>
      <c r="AK106" s="836"/>
      <c r="AL106" s="836"/>
      <c r="AM106" s="836"/>
      <c r="AN106" s="836"/>
    </row>
    <row r="107" spans="1:40" ht="12.75">
      <c r="A107" s="343"/>
      <c r="B107" s="343"/>
      <c r="C107" s="368"/>
      <c r="D107" s="343"/>
      <c r="E107" s="343"/>
      <c r="F107" s="343"/>
      <c r="G107" s="343"/>
      <c r="H107" s="343"/>
      <c r="I107" s="343"/>
      <c r="J107" s="343"/>
      <c r="K107" s="343"/>
      <c r="L107" s="343"/>
      <c r="M107" s="343"/>
      <c r="N107" s="343"/>
      <c r="O107" s="343"/>
      <c r="P107" s="343"/>
      <c r="AA107" s="836"/>
      <c r="AB107" s="836"/>
      <c r="AC107" s="836"/>
      <c r="AD107" s="836"/>
      <c r="AE107" s="836"/>
      <c r="AF107" s="836"/>
      <c r="AG107" s="836"/>
      <c r="AH107" s="836"/>
      <c r="AI107" s="836"/>
      <c r="AJ107" s="836"/>
      <c r="AK107" s="836"/>
      <c r="AL107" s="836"/>
      <c r="AM107" s="836"/>
      <c r="AN107" s="836"/>
    </row>
    <row r="108" spans="1:40" ht="12.75">
      <c r="A108" s="343"/>
      <c r="B108" s="343"/>
      <c r="C108" s="368"/>
      <c r="D108" s="343"/>
      <c r="E108" s="343"/>
      <c r="F108" s="343"/>
      <c r="G108" s="343"/>
      <c r="H108" s="343"/>
      <c r="I108" s="343"/>
      <c r="J108" s="343"/>
      <c r="K108" s="343"/>
      <c r="L108" s="343"/>
      <c r="M108" s="343"/>
      <c r="N108" s="343"/>
      <c r="O108" s="343"/>
      <c r="P108" s="343"/>
      <c r="AA108" s="836"/>
      <c r="AB108" s="836"/>
      <c r="AC108" s="836"/>
      <c r="AD108" s="836"/>
      <c r="AE108" s="836"/>
      <c r="AF108" s="836"/>
      <c r="AG108" s="836"/>
      <c r="AH108" s="836"/>
      <c r="AI108" s="836"/>
      <c r="AJ108" s="836"/>
      <c r="AK108" s="836"/>
      <c r="AL108" s="836"/>
      <c r="AM108" s="836"/>
      <c r="AN108" s="836"/>
    </row>
    <row r="109" spans="1:40" ht="12.75">
      <c r="A109" s="343"/>
      <c r="B109" s="343"/>
      <c r="C109" s="368"/>
      <c r="D109" s="343"/>
      <c r="E109" s="343"/>
      <c r="F109" s="343"/>
      <c r="G109" s="343"/>
      <c r="H109" s="343"/>
      <c r="I109" s="343"/>
      <c r="J109" s="343"/>
      <c r="K109" s="343"/>
      <c r="L109" s="343"/>
      <c r="M109" s="343"/>
      <c r="N109" s="343"/>
      <c r="O109" s="343"/>
      <c r="P109" s="343"/>
      <c r="AA109" s="836"/>
      <c r="AB109" s="836"/>
      <c r="AC109" s="836"/>
      <c r="AD109" s="836"/>
      <c r="AE109" s="836"/>
      <c r="AF109" s="836"/>
      <c r="AG109" s="836"/>
      <c r="AH109" s="836"/>
      <c r="AI109" s="836"/>
      <c r="AJ109" s="836"/>
      <c r="AK109" s="836"/>
      <c r="AL109" s="836"/>
      <c r="AM109" s="836"/>
      <c r="AN109" s="836"/>
    </row>
    <row r="110" spans="1:40" ht="12.75">
      <c r="A110" s="343"/>
      <c r="B110" s="343"/>
      <c r="C110" s="368"/>
      <c r="D110" s="343"/>
      <c r="E110" s="343"/>
      <c r="F110" s="343"/>
      <c r="G110" s="343"/>
      <c r="H110" s="343"/>
      <c r="I110" s="343"/>
      <c r="J110" s="343"/>
      <c r="K110" s="343"/>
      <c r="L110" s="343"/>
      <c r="M110" s="343"/>
      <c r="N110" s="343"/>
      <c r="O110" s="343"/>
      <c r="P110" s="343"/>
      <c r="AA110" s="836"/>
      <c r="AB110" s="836"/>
      <c r="AC110" s="836"/>
      <c r="AD110" s="836"/>
      <c r="AE110" s="836"/>
      <c r="AF110" s="836"/>
      <c r="AG110" s="836"/>
      <c r="AH110" s="836"/>
      <c r="AI110" s="836"/>
      <c r="AJ110" s="836"/>
      <c r="AK110" s="836"/>
      <c r="AL110" s="836"/>
      <c r="AM110" s="836"/>
      <c r="AN110" s="836"/>
    </row>
    <row r="111" spans="1:40" ht="12.75">
      <c r="A111" s="343"/>
      <c r="B111" s="343"/>
      <c r="C111" s="368"/>
      <c r="D111" s="343"/>
      <c r="E111" s="343"/>
      <c r="F111" s="343"/>
      <c r="G111" s="343"/>
      <c r="H111" s="343"/>
      <c r="I111" s="343"/>
      <c r="J111" s="343"/>
      <c r="K111" s="343"/>
      <c r="L111" s="343"/>
      <c r="M111" s="343"/>
      <c r="N111" s="343"/>
      <c r="O111" s="343"/>
      <c r="P111" s="343"/>
      <c r="AA111" s="836"/>
      <c r="AB111" s="836"/>
      <c r="AC111" s="836"/>
      <c r="AD111" s="836"/>
      <c r="AE111" s="836"/>
      <c r="AF111" s="836"/>
      <c r="AG111" s="836"/>
      <c r="AH111" s="836"/>
      <c r="AI111" s="836"/>
      <c r="AJ111" s="836"/>
      <c r="AK111" s="836"/>
      <c r="AL111" s="836"/>
      <c r="AM111" s="836"/>
      <c r="AN111" s="836"/>
    </row>
    <row r="112" spans="1:40" ht="12.75">
      <c r="A112" s="343"/>
      <c r="B112" s="343"/>
      <c r="C112" s="368"/>
      <c r="D112" s="343"/>
      <c r="E112" s="343"/>
      <c r="F112" s="343"/>
      <c r="G112" s="343"/>
      <c r="H112" s="343"/>
      <c r="I112" s="343"/>
      <c r="J112" s="343"/>
      <c r="K112" s="343"/>
      <c r="L112" s="343"/>
      <c r="M112" s="343"/>
      <c r="N112" s="343"/>
      <c r="O112" s="343"/>
      <c r="P112" s="343"/>
      <c r="AA112" s="836"/>
      <c r="AB112" s="836"/>
      <c r="AC112" s="836"/>
      <c r="AD112" s="836"/>
      <c r="AE112" s="836"/>
      <c r="AF112" s="836"/>
      <c r="AG112" s="836"/>
      <c r="AH112" s="836"/>
      <c r="AI112" s="836"/>
      <c r="AJ112" s="836"/>
      <c r="AK112" s="836"/>
      <c r="AL112" s="836"/>
      <c r="AM112" s="836"/>
      <c r="AN112" s="836"/>
    </row>
    <row r="113" s="343" customFormat="1" ht="12.75">
      <c r="C113" s="368"/>
    </row>
    <row r="114" s="343" customFormat="1" ht="12.75">
      <c r="C114" s="368"/>
    </row>
    <row r="115" s="343" customFormat="1" ht="12.75">
      <c r="C115" s="368"/>
    </row>
    <row r="116" s="343" customFormat="1" ht="12.75">
      <c r="C116" s="368"/>
    </row>
    <row r="117" s="343" customFormat="1" ht="12.75">
      <c r="C117" s="368"/>
    </row>
    <row r="118" s="343" customFormat="1" ht="12.75">
      <c r="C118" s="368"/>
    </row>
    <row r="119" s="343" customFormat="1" ht="12.75">
      <c r="C119" s="368"/>
    </row>
    <row r="120" s="343" customFormat="1" ht="12.75">
      <c r="C120" s="368"/>
    </row>
    <row r="121" s="343" customFormat="1" ht="12.75">
      <c r="C121" s="368"/>
    </row>
    <row r="122" s="343" customFormat="1" ht="12.75">
      <c r="C122" s="368"/>
    </row>
    <row r="123" s="343" customFormat="1" ht="12.75">
      <c r="C123" s="368"/>
    </row>
    <row r="124" s="343" customFormat="1" ht="12.75">
      <c r="C124" s="368"/>
    </row>
    <row r="125" s="343" customFormat="1" ht="12.75">
      <c r="C125" s="368"/>
    </row>
    <row r="126" s="343" customFormat="1" ht="12.75">
      <c r="C126" s="368"/>
    </row>
    <row r="127" s="343" customFormat="1" ht="12.75">
      <c r="C127" s="368"/>
    </row>
    <row r="128" s="343" customFormat="1" ht="12.75">
      <c r="C128" s="368"/>
    </row>
    <row r="129" s="343" customFormat="1" ht="12.75">
      <c r="C129" s="368"/>
    </row>
    <row r="130" s="343" customFormat="1" ht="12.75">
      <c r="C130" s="368"/>
    </row>
    <row r="131" s="343" customFormat="1" ht="12.75">
      <c r="C131" s="368"/>
    </row>
    <row r="132" s="343" customFormat="1" ht="12.75">
      <c r="C132" s="368"/>
    </row>
    <row r="133" s="343" customFormat="1" ht="12.75">
      <c r="C133" s="368"/>
    </row>
    <row r="134" s="343" customFormat="1" ht="12.75">
      <c r="C134" s="368"/>
    </row>
    <row r="135" s="343" customFormat="1" ht="12.75">
      <c r="C135" s="368"/>
    </row>
    <row r="136" s="343" customFormat="1" ht="12.75">
      <c r="C136" s="368"/>
    </row>
    <row r="137" s="343" customFormat="1" ht="12.75">
      <c r="C137" s="368"/>
    </row>
    <row r="138" s="343" customFormat="1" ht="12.75">
      <c r="C138" s="368"/>
    </row>
    <row r="139" s="343" customFormat="1" ht="12.75">
      <c r="C139" s="368"/>
    </row>
    <row r="140" s="343" customFormat="1" ht="12.75">
      <c r="C140" s="368"/>
    </row>
    <row r="141" s="343" customFormat="1" ht="12.75">
      <c r="C141" s="368"/>
    </row>
    <row r="142" s="343" customFormat="1" ht="12.75">
      <c r="C142" s="368"/>
    </row>
    <row r="143" s="343" customFormat="1" ht="12.75">
      <c r="C143" s="368"/>
    </row>
    <row r="144" s="343" customFormat="1" ht="12.75">
      <c r="C144" s="368"/>
    </row>
    <row r="145" s="343" customFormat="1" ht="12.75">
      <c r="C145" s="368"/>
    </row>
    <row r="146" s="343" customFormat="1" ht="12.75">
      <c r="C146" s="368"/>
    </row>
    <row r="147" s="343" customFormat="1" ht="12.75">
      <c r="C147" s="368"/>
    </row>
    <row r="148" s="343" customFormat="1" ht="12.75">
      <c r="C148" s="368"/>
    </row>
    <row r="149" s="343" customFormat="1" ht="12.75">
      <c r="C149" s="368"/>
    </row>
    <row r="150" s="343" customFormat="1" ht="12.75">
      <c r="C150" s="368"/>
    </row>
    <row r="151" s="343" customFormat="1" ht="12.75">
      <c r="C151" s="368"/>
    </row>
    <row r="152" s="343" customFormat="1" ht="12.75">
      <c r="C152" s="368"/>
    </row>
    <row r="153" s="343" customFormat="1" ht="12.75">
      <c r="C153" s="368"/>
    </row>
    <row r="154" s="343" customFormat="1" ht="12.75">
      <c r="C154" s="368"/>
    </row>
    <row r="155" s="343" customFormat="1" ht="12.75">
      <c r="C155" s="368"/>
    </row>
    <row r="156" s="343" customFormat="1" ht="12.75">
      <c r="C156" s="368"/>
    </row>
    <row r="157" s="343" customFormat="1" ht="12.75">
      <c r="C157" s="368"/>
    </row>
    <row r="158" s="343" customFormat="1" ht="12.75">
      <c r="C158" s="368"/>
    </row>
    <row r="159" s="343" customFormat="1" ht="12.75">
      <c r="C159" s="368"/>
    </row>
    <row r="160" s="343" customFormat="1" ht="12.75">
      <c r="C160" s="368"/>
    </row>
    <row r="161" s="343" customFormat="1" ht="12.75">
      <c r="C161" s="368"/>
    </row>
    <row r="162" s="343" customFormat="1" ht="12.75">
      <c r="C162" s="368"/>
    </row>
    <row r="163" s="343" customFormat="1" ht="12.75">
      <c r="C163" s="368"/>
    </row>
    <row r="164" s="343" customFormat="1" ht="12.75">
      <c r="C164" s="368"/>
    </row>
    <row r="165" s="343" customFormat="1" ht="12.75">
      <c r="C165" s="368"/>
    </row>
    <row r="166" s="343" customFormat="1" ht="12.75">
      <c r="C166" s="368"/>
    </row>
    <row r="167" s="343" customFormat="1" ht="12.75">
      <c r="C167" s="368"/>
    </row>
    <row r="168" s="343" customFormat="1" ht="12.75">
      <c r="C168" s="368"/>
    </row>
    <row r="169" s="343" customFormat="1" ht="12.75">
      <c r="C169" s="368"/>
    </row>
    <row r="170" s="343" customFormat="1" ht="12.75">
      <c r="C170" s="368"/>
    </row>
    <row r="171" s="343" customFormat="1" ht="12.75">
      <c r="C171" s="368"/>
    </row>
    <row r="172" s="343" customFormat="1" ht="12.75">
      <c r="C172" s="368"/>
    </row>
    <row r="173" s="343" customFormat="1" ht="12.75">
      <c r="C173" s="368"/>
    </row>
    <row r="174" s="343" customFormat="1" ht="12.75">
      <c r="C174" s="368"/>
    </row>
    <row r="175" s="343" customFormat="1" ht="12.75">
      <c r="C175" s="368"/>
    </row>
    <row r="176" s="343" customFormat="1" ht="12.75">
      <c r="C176" s="368"/>
    </row>
    <row r="177" s="343" customFormat="1" ht="12.75">
      <c r="C177" s="368"/>
    </row>
    <row r="178" s="343" customFormat="1" ht="12.75">
      <c r="C178" s="368"/>
    </row>
    <row r="179" s="343" customFormat="1" ht="12.75">
      <c r="C179" s="368"/>
    </row>
    <row r="180" s="343" customFormat="1" ht="12.75">
      <c r="C180" s="368"/>
    </row>
    <row r="181" s="343" customFormat="1" ht="12.75">
      <c r="C181" s="368"/>
    </row>
    <row r="182" s="343" customFormat="1" ht="12.75">
      <c r="C182" s="368"/>
    </row>
    <row r="183" s="343" customFormat="1" ht="12.75">
      <c r="C183" s="368"/>
    </row>
    <row r="184" s="343" customFormat="1" ht="12.75">
      <c r="C184" s="368"/>
    </row>
    <row r="185" s="343" customFormat="1" ht="12.75">
      <c r="C185" s="368"/>
    </row>
    <row r="186" s="343" customFormat="1" ht="12.75">
      <c r="C186" s="368"/>
    </row>
    <row r="187" s="343" customFormat="1" ht="12.75">
      <c r="C187" s="368"/>
    </row>
    <row r="188" s="343" customFormat="1" ht="12.75">
      <c r="C188" s="368"/>
    </row>
    <row r="189" s="343" customFormat="1" ht="12.75">
      <c r="C189" s="368"/>
    </row>
    <row r="190" s="343" customFormat="1" ht="12.75">
      <c r="C190" s="368"/>
    </row>
    <row r="191" s="343" customFormat="1" ht="12.75">
      <c r="C191" s="368"/>
    </row>
    <row r="192" s="343" customFormat="1" ht="12.75">
      <c r="C192" s="368"/>
    </row>
    <row r="193" s="343" customFormat="1" ht="12.75">
      <c r="C193" s="368"/>
    </row>
    <row r="194" s="343" customFormat="1" ht="12.75">
      <c r="C194" s="368"/>
    </row>
    <row r="195" s="343" customFormat="1" ht="12.75">
      <c r="C195" s="368"/>
    </row>
    <row r="196" s="343" customFormat="1" ht="12.75">
      <c r="C196" s="368"/>
    </row>
    <row r="197" s="343" customFormat="1" ht="12.75">
      <c r="C197" s="368"/>
    </row>
    <row r="198" s="343" customFormat="1" ht="12.75">
      <c r="C198" s="368"/>
    </row>
    <row r="199" s="343" customFormat="1" ht="12.75">
      <c r="C199" s="368"/>
    </row>
    <row r="200" s="343" customFormat="1" ht="12.75">
      <c r="C200" s="368"/>
    </row>
    <row r="201" s="343" customFormat="1" ht="12.75">
      <c r="C201" s="368"/>
    </row>
    <row r="202" s="343" customFormat="1" ht="12.75">
      <c r="C202" s="368"/>
    </row>
    <row r="203" s="343" customFormat="1" ht="12.75">
      <c r="C203" s="368"/>
    </row>
    <row r="204" s="343" customFormat="1" ht="12.75">
      <c r="C204" s="368"/>
    </row>
    <row r="205" s="343" customFormat="1" ht="12.75">
      <c r="C205" s="368"/>
    </row>
    <row r="206" s="343" customFormat="1" ht="12.75">
      <c r="C206" s="368"/>
    </row>
    <row r="207" s="343" customFormat="1" ht="12.75">
      <c r="C207" s="368"/>
    </row>
    <row r="208" s="343" customFormat="1" ht="12.75">
      <c r="C208" s="368"/>
    </row>
    <row r="209" s="343" customFormat="1" ht="12.75">
      <c r="C209" s="368"/>
    </row>
    <row r="210" s="343" customFormat="1" ht="12.75">
      <c r="C210" s="368"/>
    </row>
    <row r="211" s="343" customFormat="1" ht="12.75">
      <c r="C211" s="368"/>
    </row>
    <row r="212" s="343" customFormat="1" ht="12.75">
      <c r="C212" s="368"/>
    </row>
    <row r="213" s="343" customFormat="1" ht="12.75">
      <c r="C213" s="368"/>
    </row>
    <row r="214" s="343" customFormat="1" ht="12.75">
      <c r="C214" s="368"/>
    </row>
    <row r="215" s="343" customFormat="1" ht="12.75">
      <c r="C215" s="368"/>
    </row>
    <row r="216" s="343" customFormat="1" ht="12.75">
      <c r="C216" s="368"/>
    </row>
    <row r="217" s="343" customFormat="1" ht="12.75">
      <c r="C217" s="368"/>
    </row>
    <row r="218" s="343" customFormat="1" ht="12.75">
      <c r="C218" s="368"/>
    </row>
    <row r="219" s="343" customFormat="1" ht="12.75">
      <c r="C219" s="368"/>
    </row>
    <row r="220" s="343" customFormat="1" ht="12.75">
      <c r="C220" s="368"/>
    </row>
    <row r="221" s="343" customFormat="1" ht="12.75">
      <c r="C221" s="368"/>
    </row>
    <row r="222" s="343" customFormat="1" ht="12.75">
      <c r="C222" s="368"/>
    </row>
    <row r="223" s="343" customFormat="1" ht="12.75">
      <c r="C223" s="368"/>
    </row>
    <row r="224" s="343" customFormat="1" ht="12.75">
      <c r="C224" s="368"/>
    </row>
    <row r="225" s="343" customFormat="1" ht="12.75">
      <c r="C225" s="368"/>
    </row>
    <row r="226" s="343" customFormat="1" ht="12.75">
      <c r="C226" s="368"/>
    </row>
    <row r="227" s="343" customFormat="1" ht="12.75">
      <c r="C227" s="368"/>
    </row>
    <row r="228" s="343" customFormat="1" ht="12.75">
      <c r="C228" s="368"/>
    </row>
    <row r="229" s="343" customFormat="1" ht="12.75">
      <c r="C229" s="368"/>
    </row>
    <row r="230" s="343" customFormat="1" ht="12.75">
      <c r="C230" s="368"/>
    </row>
    <row r="231" s="343" customFormat="1" ht="12.75">
      <c r="C231" s="368"/>
    </row>
    <row r="232" s="343" customFormat="1" ht="12.75">
      <c r="C232" s="368"/>
    </row>
    <row r="233" s="343" customFormat="1" ht="12.75">
      <c r="C233" s="368"/>
    </row>
    <row r="234" s="343" customFormat="1" ht="12.75">
      <c r="C234" s="368"/>
    </row>
    <row r="235" s="343" customFormat="1" ht="12.75">
      <c r="C235" s="368"/>
    </row>
    <row r="236" s="343" customFormat="1" ht="12.75">
      <c r="C236" s="368"/>
    </row>
    <row r="237" s="343" customFormat="1" ht="12.75">
      <c r="C237" s="368"/>
    </row>
    <row r="238" s="343" customFormat="1" ht="12.75">
      <c r="C238" s="368"/>
    </row>
    <row r="239" s="343" customFormat="1" ht="12.75">
      <c r="C239" s="368"/>
    </row>
    <row r="240" s="343" customFormat="1" ht="12.75">
      <c r="C240" s="368"/>
    </row>
    <row r="241" s="343" customFormat="1" ht="12.75">
      <c r="C241" s="368"/>
    </row>
    <row r="242" s="343" customFormat="1" ht="12.75">
      <c r="C242" s="368"/>
    </row>
    <row r="243" s="343" customFormat="1" ht="12.75">
      <c r="C243" s="368"/>
    </row>
    <row r="244" s="343" customFormat="1" ht="12.75">
      <c r="C244" s="368"/>
    </row>
    <row r="245" s="343" customFormat="1" ht="12.75">
      <c r="C245" s="368"/>
    </row>
    <row r="246" s="343" customFormat="1" ht="12.75">
      <c r="C246" s="368"/>
    </row>
    <row r="247" s="343" customFormat="1" ht="12.75">
      <c r="C247" s="368"/>
    </row>
    <row r="248" s="343" customFormat="1" ht="12.75">
      <c r="C248" s="368"/>
    </row>
    <row r="249" s="343" customFormat="1" ht="12.75">
      <c r="C249" s="368"/>
    </row>
    <row r="250" s="343" customFormat="1" ht="12.75">
      <c r="C250" s="368"/>
    </row>
    <row r="251" s="343" customFormat="1" ht="12.75">
      <c r="C251" s="368"/>
    </row>
    <row r="252" s="343" customFormat="1" ht="12.75">
      <c r="C252" s="368"/>
    </row>
    <row r="253" s="343" customFormat="1" ht="12.75">
      <c r="C253" s="368"/>
    </row>
    <row r="254" s="343" customFormat="1" ht="12.75">
      <c r="C254" s="368"/>
    </row>
    <row r="255" s="343" customFormat="1" ht="12.75">
      <c r="C255" s="368"/>
    </row>
    <row r="256" s="343" customFormat="1" ht="12.75">
      <c r="C256" s="368"/>
    </row>
    <row r="257" s="343" customFormat="1" ht="12.75">
      <c r="C257" s="368"/>
    </row>
    <row r="258" s="343" customFormat="1" ht="12.75">
      <c r="C258" s="368"/>
    </row>
    <row r="259" s="343" customFormat="1" ht="12.75">
      <c r="C259" s="368"/>
    </row>
    <row r="260" s="343" customFormat="1" ht="12.75">
      <c r="C260" s="368"/>
    </row>
    <row r="261" s="343" customFormat="1" ht="12.75">
      <c r="C261" s="368"/>
    </row>
    <row r="262" s="343" customFormat="1" ht="12.75">
      <c r="C262" s="368"/>
    </row>
    <row r="263" s="343" customFormat="1" ht="12.75">
      <c r="C263" s="368"/>
    </row>
    <row r="264" s="343" customFormat="1" ht="12.75">
      <c r="C264" s="368"/>
    </row>
    <row r="265" s="343" customFormat="1" ht="12.75">
      <c r="C265" s="368"/>
    </row>
    <row r="266" s="343" customFormat="1" ht="12.75">
      <c r="C266" s="368"/>
    </row>
    <row r="267" s="343" customFormat="1" ht="12.75">
      <c r="C267" s="368"/>
    </row>
    <row r="268" s="343" customFormat="1" ht="12.75">
      <c r="C268" s="368"/>
    </row>
    <row r="269" s="343" customFormat="1" ht="12.75">
      <c r="C269" s="368"/>
    </row>
    <row r="270" s="343" customFormat="1" ht="12.75">
      <c r="C270" s="368"/>
    </row>
    <row r="271" s="343" customFormat="1" ht="12.75">
      <c r="C271" s="368"/>
    </row>
    <row r="272" s="343" customFormat="1" ht="12.75">
      <c r="C272" s="368"/>
    </row>
    <row r="273" s="343" customFormat="1" ht="12.75">
      <c r="C273" s="368"/>
    </row>
    <row r="274" s="343" customFormat="1" ht="12.75">
      <c r="C274" s="368"/>
    </row>
    <row r="275" s="343" customFormat="1" ht="12.75">
      <c r="C275" s="368"/>
    </row>
    <row r="276" s="343" customFormat="1" ht="12.75">
      <c r="C276" s="368"/>
    </row>
    <row r="277" s="343" customFormat="1" ht="12.75">
      <c r="C277" s="368"/>
    </row>
    <row r="278" s="343" customFormat="1" ht="12.75">
      <c r="C278" s="368"/>
    </row>
    <row r="279" s="343" customFormat="1" ht="12.75">
      <c r="C279" s="368"/>
    </row>
    <row r="280" s="343" customFormat="1" ht="12.75">
      <c r="C280" s="368"/>
    </row>
    <row r="281" s="343" customFormat="1" ht="12.75">
      <c r="C281" s="368"/>
    </row>
    <row r="282" s="343" customFormat="1" ht="12.75">
      <c r="C282" s="368"/>
    </row>
    <row r="283" s="343" customFormat="1" ht="12.75">
      <c r="C283" s="368"/>
    </row>
    <row r="284" s="343" customFormat="1" ht="12.75">
      <c r="C284" s="368"/>
    </row>
    <row r="285" s="343" customFormat="1" ht="12.75">
      <c r="C285" s="368"/>
    </row>
    <row r="286" s="343" customFormat="1" ht="12.75">
      <c r="C286" s="368"/>
    </row>
    <row r="287" s="343" customFormat="1" ht="12.75">
      <c r="C287" s="368"/>
    </row>
    <row r="288" s="343" customFormat="1" ht="12.75">
      <c r="C288" s="368"/>
    </row>
    <row r="289" s="343" customFormat="1" ht="12.75">
      <c r="C289" s="368"/>
    </row>
    <row r="290" s="343" customFormat="1" ht="12.75">
      <c r="C290" s="368"/>
    </row>
    <row r="291" s="343" customFormat="1" ht="12.75">
      <c r="C291" s="368"/>
    </row>
    <row r="292" s="343" customFormat="1" ht="12.75">
      <c r="C292" s="368"/>
    </row>
    <row r="293" s="343" customFormat="1" ht="12.75">
      <c r="C293" s="368"/>
    </row>
    <row r="294" s="343" customFormat="1" ht="12.75">
      <c r="C294" s="368"/>
    </row>
    <row r="295" s="343" customFormat="1" ht="12.75">
      <c r="C295" s="368"/>
    </row>
    <row r="296" s="343" customFormat="1" ht="12.75">
      <c r="C296" s="368"/>
    </row>
    <row r="297" s="343" customFormat="1" ht="12.75">
      <c r="C297" s="368"/>
    </row>
    <row r="298" s="343" customFormat="1" ht="12.75">
      <c r="C298" s="368"/>
    </row>
    <row r="299" s="343" customFormat="1" ht="12.75">
      <c r="C299" s="368"/>
    </row>
    <row r="300" s="343" customFormat="1" ht="12.75">
      <c r="C300" s="368"/>
    </row>
    <row r="301" s="343" customFormat="1" ht="12.75">
      <c r="C301" s="368"/>
    </row>
    <row r="302" s="343" customFormat="1" ht="12.75">
      <c r="C302" s="368"/>
    </row>
    <row r="303" s="343" customFormat="1" ht="12.75">
      <c r="C303" s="368"/>
    </row>
    <row r="304" s="343" customFormat="1" ht="12.75">
      <c r="C304" s="368"/>
    </row>
    <row r="305" s="343" customFormat="1" ht="12.75">
      <c r="C305" s="368"/>
    </row>
    <row r="306" s="343" customFormat="1" ht="12.75">
      <c r="C306" s="368"/>
    </row>
    <row r="307" s="343" customFormat="1" ht="12.75">
      <c r="C307" s="368"/>
    </row>
    <row r="308" s="343" customFormat="1" ht="12.75">
      <c r="C308" s="368"/>
    </row>
    <row r="309" s="343" customFormat="1" ht="12.75">
      <c r="C309" s="368"/>
    </row>
    <row r="310" s="343" customFormat="1" ht="12.75">
      <c r="C310" s="368"/>
    </row>
    <row r="311" s="343" customFormat="1" ht="12.75">
      <c r="C311" s="368"/>
    </row>
    <row r="312" s="343" customFormat="1" ht="12.75">
      <c r="C312" s="368"/>
    </row>
    <row r="313" s="343" customFormat="1" ht="12.75">
      <c r="C313" s="368"/>
    </row>
    <row r="314" s="343" customFormat="1" ht="12.75">
      <c r="C314" s="368"/>
    </row>
    <row r="315" s="343" customFormat="1" ht="12.75">
      <c r="C315" s="368"/>
    </row>
    <row r="316" s="343" customFormat="1" ht="12.75">
      <c r="C316" s="368"/>
    </row>
    <row r="317" s="343" customFormat="1" ht="12.75">
      <c r="C317" s="368"/>
    </row>
    <row r="318" s="343" customFormat="1" ht="12.75">
      <c r="C318" s="368"/>
    </row>
    <row r="319" s="343" customFormat="1" ht="12.75">
      <c r="C319" s="368"/>
    </row>
    <row r="320" s="343" customFormat="1" ht="12.75">
      <c r="C320" s="368"/>
    </row>
    <row r="321" s="343" customFormat="1" ht="12.75">
      <c r="C321" s="368"/>
    </row>
    <row r="322" s="343" customFormat="1" ht="12.75">
      <c r="C322" s="368"/>
    </row>
    <row r="323" s="343" customFormat="1" ht="12.75">
      <c r="C323" s="368"/>
    </row>
    <row r="324" s="343" customFormat="1" ht="12.75">
      <c r="C324" s="368"/>
    </row>
    <row r="325" s="343" customFormat="1" ht="12.75">
      <c r="C325" s="368"/>
    </row>
    <row r="326" s="343" customFormat="1" ht="12.75">
      <c r="C326" s="368"/>
    </row>
    <row r="327" s="343" customFormat="1" ht="12.75">
      <c r="C327" s="368"/>
    </row>
    <row r="328" s="343" customFormat="1" ht="12.75">
      <c r="C328" s="368"/>
    </row>
    <row r="329" s="343" customFormat="1" ht="12.75">
      <c r="C329" s="368"/>
    </row>
    <row r="330" s="343" customFormat="1" ht="12.75">
      <c r="C330" s="368"/>
    </row>
    <row r="331" s="343" customFormat="1" ht="12.75">
      <c r="C331" s="368"/>
    </row>
    <row r="332" s="343" customFormat="1" ht="12.75">
      <c r="C332" s="368"/>
    </row>
    <row r="333" s="343" customFormat="1" ht="12.75">
      <c r="C333" s="368"/>
    </row>
    <row r="334" s="343" customFormat="1" ht="12.75">
      <c r="C334" s="368"/>
    </row>
    <row r="335" s="343" customFormat="1" ht="12.75">
      <c r="C335" s="368"/>
    </row>
    <row r="336" s="343" customFormat="1" ht="12.75">
      <c r="C336" s="368"/>
    </row>
    <row r="337" s="343" customFormat="1" ht="12.75">
      <c r="C337" s="368"/>
    </row>
    <row r="338" s="343" customFormat="1" ht="12.75">
      <c r="C338" s="368"/>
    </row>
    <row r="339" s="343" customFormat="1" ht="12.75">
      <c r="C339" s="368"/>
    </row>
    <row r="340" s="343" customFormat="1" ht="12.75">
      <c r="C340" s="368"/>
    </row>
    <row r="341" s="343" customFormat="1" ht="12.75">
      <c r="C341" s="368"/>
    </row>
    <row r="342" s="343" customFormat="1" ht="12.75">
      <c r="C342" s="368"/>
    </row>
    <row r="343" s="343" customFormat="1" ht="12.75">
      <c r="C343" s="368"/>
    </row>
    <row r="344" s="343" customFormat="1" ht="12.75">
      <c r="C344" s="368"/>
    </row>
    <row r="345" s="343" customFormat="1" ht="12.75">
      <c r="C345" s="368"/>
    </row>
    <row r="346" s="343" customFormat="1" ht="12.75">
      <c r="C346" s="368"/>
    </row>
    <row r="347" s="343" customFormat="1" ht="12.75">
      <c r="C347" s="368"/>
    </row>
    <row r="348" s="343" customFormat="1" ht="12.75">
      <c r="C348" s="368"/>
    </row>
    <row r="349" s="343" customFormat="1" ht="12.75">
      <c r="C349" s="368"/>
    </row>
    <row r="350" s="343" customFormat="1" ht="12.75">
      <c r="C350" s="368"/>
    </row>
    <row r="351" s="343" customFormat="1" ht="12.75">
      <c r="C351" s="368"/>
    </row>
    <row r="352" s="343" customFormat="1" ht="12.75">
      <c r="C352" s="368"/>
    </row>
    <row r="353" s="343" customFormat="1" ht="12.75">
      <c r="C353" s="368"/>
    </row>
    <row r="354" s="343" customFormat="1" ht="12.75">
      <c r="C354" s="368"/>
    </row>
    <row r="355" s="343" customFormat="1" ht="12.75">
      <c r="C355" s="368"/>
    </row>
    <row r="356" s="343" customFormat="1" ht="12.75">
      <c r="C356" s="368"/>
    </row>
    <row r="357" s="343" customFormat="1" ht="12.75">
      <c r="C357" s="368"/>
    </row>
    <row r="358" s="343" customFormat="1" ht="12.75">
      <c r="C358" s="368"/>
    </row>
    <row r="359" s="343" customFormat="1" ht="12.75">
      <c r="C359" s="368"/>
    </row>
    <row r="360" s="343" customFormat="1" ht="12.75">
      <c r="C360" s="368"/>
    </row>
    <row r="361" s="343" customFormat="1" ht="12.75">
      <c r="C361" s="368"/>
    </row>
    <row r="362" s="343" customFormat="1" ht="12.75">
      <c r="C362" s="368"/>
    </row>
    <row r="363" s="343" customFormat="1" ht="12.75">
      <c r="C363" s="368"/>
    </row>
    <row r="364" s="343" customFormat="1" ht="12.75">
      <c r="C364" s="368"/>
    </row>
    <row r="365" s="343" customFormat="1" ht="12.75">
      <c r="C365" s="368"/>
    </row>
    <row r="366" s="343" customFormat="1" ht="12.75">
      <c r="C366" s="368"/>
    </row>
    <row r="367" s="343" customFormat="1" ht="12.75">
      <c r="C367" s="368"/>
    </row>
    <row r="368" s="343" customFormat="1" ht="12.75">
      <c r="C368" s="368"/>
    </row>
    <row r="369" s="343" customFormat="1" ht="12.75">
      <c r="C369" s="368"/>
    </row>
    <row r="370" s="343" customFormat="1" ht="12.75">
      <c r="C370" s="368"/>
    </row>
    <row r="371" s="343" customFormat="1" ht="12.75">
      <c r="C371" s="368"/>
    </row>
    <row r="372" s="343" customFormat="1" ht="12.75">
      <c r="C372" s="368"/>
    </row>
    <row r="373" s="343" customFormat="1" ht="12.75">
      <c r="C373" s="368"/>
    </row>
    <row r="374" s="343" customFormat="1" ht="12.75">
      <c r="C374" s="368"/>
    </row>
    <row r="375" s="343" customFormat="1" ht="12.75">
      <c r="C375" s="368"/>
    </row>
    <row r="376" s="343" customFormat="1" ht="12.75">
      <c r="C376" s="368"/>
    </row>
    <row r="377" s="343" customFormat="1" ht="12.75">
      <c r="C377" s="368"/>
    </row>
    <row r="378" s="343" customFormat="1" ht="12.75">
      <c r="C378" s="368"/>
    </row>
    <row r="379" s="343" customFormat="1" ht="12.75">
      <c r="C379" s="368"/>
    </row>
    <row r="380" s="343" customFormat="1" ht="12.75">
      <c r="C380" s="368"/>
    </row>
    <row r="381" s="343" customFormat="1" ht="12.75">
      <c r="C381" s="368"/>
    </row>
    <row r="382" s="343" customFormat="1" ht="12.75">
      <c r="C382" s="368"/>
    </row>
    <row r="383" s="343" customFormat="1" ht="12.75">
      <c r="C383" s="368"/>
    </row>
    <row r="384" s="343" customFormat="1" ht="12.75">
      <c r="C384" s="368"/>
    </row>
    <row r="385" s="343" customFormat="1" ht="12.75">
      <c r="C385" s="368"/>
    </row>
    <row r="386" s="343" customFormat="1" ht="12.75">
      <c r="C386" s="368"/>
    </row>
    <row r="387" s="343" customFormat="1" ht="12.75">
      <c r="C387" s="368"/>
    </row>
    <row r="388" s="343" customFormat="1" ht="12.75">
      <c r="C388" s="368"/>
    </row>
    <row r="389" s="343" customFormat="1" ht="12.75">
      <c r="C389" s="368"/>
    </row>
    <row r="390" s="343" customFormat="1" ht="12.75">
      <c r="C390" s="368"/>
    </row>
    <row r="391" s="343" customFormat="1" ht="12.75">
      <c r="C391" s="368"/>
    </row>
    <row r="392" s="343" customFormat="1" ht="12.75">
      <c r="C392" s="368"/>
    </row>
    <row r="393" s="343" customFormat="1" ht="12.75">
      <c r="C393" s="368"/>
    </row>
    <row r="394" s="343" customFormat="1" ht="12.75">
      <c r="C394" s="368"/>
    </row>
    <row r="395" s="343" customFormat="1" ht="12.75">
      <c r="C395" s="368"/>
    </row>
    <row r="396" s="343" customFormat="1" ht="12.75">
      <c r="C396" s="368"/>
    </row>
    <row r="397" s="343" customFormat="1" ht="12.75">
      <c r="C397" s="368"/>
    </row>
    <row r="398" s="343" customFormat="1" ht="12.75">
      <c r="C398" s="368"/>
    </row>
    <row r="399" s="343" customFormat="1" ht="12.75">
      <c r="C399" s="368"/>
    </row>
    <row r="400" s="343" customFormat="1" ht="12.75">
      <c r="C400" s="368"/>
    </row>
    <row r="401" s="343" customFormat="1" ht="12.75">
      <c r="C401" s="368"/>
    </row>
    <row r="402" s="343" customFormat="1" ht="12.75">
      <c r="C402" s="368"/>
    </row>
    <row r="403" s="343" customFormat="1" ht="12.75">
      <c r="C403" s="368"/>
    </row>
    <row r="404" s="343" customFormat="1" ht="12.75">
      <c r="C404" s="368"/>
    </row>
    <row r="405" s="343" customFormat="1" ht="12.75">
      <c r="C405" s="368"/>
    </row>
    <row r="406" s="343" customFormat="1" ht="12.75">
      <c r="C406" s="368"/>
    </row>
    <row r="407" s="343" customFormat="1" ht="12.75">
      <c r="C407" s="368"/>
    </row>
    <row r="408" s="343" customFormat="1" ht="12.75">
      <c r="C408" s="368"/>
    </row>
    <row r="409" s="343" customFormat="1" ht="12.75">
      <c r="C409" s="368"/>
    </row>
    <row r="410" s="343" customFormat="1" ht="12.75">
      <c r="C410" s="368"/>
    </row>
    <row r="411" s="343" customFormat="1" ht="12.75">
      <c r="C411" s="368"/>
    </row>
    <row r="412" s="343" customFormat="1" ht="12.75">
      <c r="C412" s="368"/>
    </row>
    <row r="413" s="343" customFormat="1" ht="12.75">
      <c r="C413" s="368"/>
    </row>
    <row r="414" s="343" customFormat="1" ht="12.75">
      <c r="C414" s="368"/>
    </row>
    <row r="415" s="343" customFormat="1" ht="12.75">
      <c r="C415" s="368"/>
    </row>
    <row r="416" s="343" customFormat="1" ht="12.75">
      <c r="C416" s="368"/>
    </row>
    <row r="417" s="343" customFormat="1" ht="12.75">
      <c r="C417" s="368"/>
    </row>
    <row r="418" s="343" customFormat="1" ht="12.75">
      <c r="C418" s="368"/>
    </row>
    <row r="419" s="343" customFormat="1" ht="12.75">
      <c r="C419" s="368"/>
    </row>
    <row r="420" s="343" customFormat="1" ht="12.75">
      <c r="C420" s="368"/>
    </row>
    <row r="421" s="343" customFormat="1" ht="12.75">
      <c r="C421" s="368"/>
    </row>
    <row r="422" s="343" customFormat="1" ht="12.75">
      <c r="C422" s="368"/>
    </row>
    <row r="423" s="343" customFormat="1" ht="12.75">
      <c r="C423" s="368"/>
    </row>
    <row r="424" s="343" customFormat="1" ht="12.75">
      <c r="C424" s="368"/>
    </row>
    <row r="425" s="343" customFormat="1" ht="12.75">
      <c r="C425" s="368"/>
    </row>
    <row r="426" s="343" customFormat="1" ht="12.75">
      <c r="C426" s="368"/>
    </row>
    <row r="427" s="343" customFormat="1" ht="12.75">
      <c r="C427" s="368"/>
    </row>
    <row r="428" s="343" customFormat="1" ht="12.75">
      <c r="C428" s="368"/>
    </row>
    <row r="429" s="343" customFormat="1" ht="12.75">
      <c r="C429" s="368"/>
    </row>
    <row r="430" s="343" customFormat="1" ht="12.75">
      <c r="C430" s="368"/>
    </row>
    <row r="431" s="343" customFormat="1" ht="12.75">
      <c r="C431" s="368"/>
    </row>
    <row r="432" s="343" customFormat="1" ht="12.75">
      <c r="C432" s="368"/>
    </row>
    <row r="433" s="343" customFormat="1" ht="12.75">
      <c r="C433" s="368"/>
    </row>
    <row r="434" s="343" customFormat="1" ht="12.75">
      <c r="C434" s="368"/>
    </row>
    <row r="435" s="343" customFormat="1" ht="12.75">
      <c r="C435" s="368"/>
    </row>
    <row r="436" s="343" customFormat="1" ht="12.75">
      <c r="C436" s="368"/>
    </row>
    <row r="437" s="343" customFormat="1" ht="12.75">
      <c r="C437" s="368"/>
    </row>
    <row r="438" s="343" customFormat="1" ht="12.75">
      <c r="C438" s="368"/>
    </row>
    <row r="439" s="343" customFormat="1" ht="12.75">
      <c r="C439" s="368"/>
    </row>
    <row r="440" s="343" customFormat="1" ht="12.75">
      <c r="C440" s="368"/>
    </row>
    <row r="441" s="343" customFormat="1" ht="12.75">
      <c r="C441" s="368"/>
    </row>
    <row r="442" s="343" customFormat="1" ht="12.75">
      <c r="C442" s="368"/>
    </row>
    <row r="443" s="343" customFormat="1" ht="12.75">
      <c r="C443" s="368"/>
    </row>
    <row r="444" s="343" customFormat="1" ht="12.75">
      <c r="C444" s="368"/>
    </row>
    <row r="445" s="343" customFormat="1" ht="12.75">
      <c r="C445" s="368"/>
    </row>
    <row r="446" s="343" customFormat="1" ht="12.75">
      <c r="C446" s="368"/>
    </row>
    <row r="447" s="343" customFormat="1" ht="12.75">
      <c r="C447" s="368"/>
    </row>
    <row r="448" s="343" customFormat="1" ht="12.75">
      <c r="C448" s="368"/>
    </row>
    <row r="449" s="343" customFormat="1" ht="12.75">
      <c r="C449" s="368"/>
    </row>
    <row r="450" s="343" customFormat="1" ht="12.75">
      <c r="C450" s="368"/>
    </row>
    <row r="451" s="343" customFormat="1" ht="12.75">
      <c r="C451" s="368"/>
    </row>
    <row r="452" s="343" customFormat="1" ht="12.75">
      <c r="C452" s="368"/>
    </row>
    <row r="453" s="343" customFormat="1" ht="12.75">
      <c r="C453" s="368"/>
    </row>
    <row r="454" s="343" customFormat="1" ht="12.75">
      <c r="C454" s="368"/>
    </row>
    <row r="455" s="343" customFormat="1" ht="12.75">
      <c r="C455" s="368"/>
    </row>
    <row r="456" s="343" customFormat="1" ht="12.75">
      <c r="C456" s="368"/>
    </row>
    <row r="457" s="343" customFormat="1" ht="12.75">
      <c r="C457" s="368"/>
    </row>
    <row r="458" s="343" customFormat="1" ht="12.75">
      <c r="C458" s="368"/>
    </row>
    <row r="459" s="343" customFormat="1" ht="12.75">
      <c r="C459" s="368"/>
    </row>
    <row r="460" s="343" customFormat="1" ht="12.75">
      <c r="C460" s="368"/>
    </row>
    <row r="461" s="343" customFormat="1" ht="12.75">
      <c r="C461" s="368"/>
    </row>
    <row r="462" s="343" customFormat="1" ht="12.75">
      <c r="C462" s="368"/>
    </row>
    <row r="463" s="343" customFormat="1" ht="12.75">
      <c r="C463" s="368"/>
    </row>
    <row r="464" s="343" customFormat="1" ht="12.75">
      <c r="C464" s="368"/>
    </row>
    <row r="465" s="343" customFormat="1" ht="12.75">
      <c r="C465" s="368"/>
    </row>
    <row r="466" s="343" customFormat="1" ht="12.75">
      <c r="C466" s="368"/>
    </row>
    <row r="467" s="343" customFormat="1" ht="12.75">
      <c r="C467" s="368"/>
    </row>
    <row r="468" s="343" customFormat="1" ht="12.75">
      <c r="C468" s="368"/>
    </row>
    <row r="469" s="343" customFormat="1" ht="12.75">
      <c r="C469" s="368"/>
    </row>
    <row r="470" s="343" customFormat="1" ht="12.75">
      <c r="C470" s="368"/>
    </row>
    <row r="471" s="343" customFormat="1" ht="12.75">
      <c r="C471" s="368"/>
    </row>
    <row r="472" s="343" customFormat="1" ht="12.75">
      <c r="C472" s="368"/>
    </row>
    <row r="473" s="343" customFormat="1" ht="12.75">
      <c r="C473" s="368"/>
    </row>
    <row r="474" s="343" customFormat="1" ht="12.75">
      <c r="C474" s="368"/>
    </row>
    <row r="475" s="343" customFormat="1" ht="12.75">
      <c r="C475" s="368"/>
    </row>
    <row r="476" s="343" customFormat="1" ht="12.75">
      <c r="C476" s="368"/>
    </row>
    <row r="477" s="343" customFormat="1" ht="12.75">
      <c r="C477" s="368"/>
    </row>
    <row r="478" s="343" customFormat="1" ht="12.75">
      <c r="C478" s="368"/>
    </row>
    <row r="479" s="343" customFormat="1" ht="12.75">
      <c r="C479" s="368"/>
    </row>
    <row r="480" s="343" customFormat="1" ht="12.75">
      <c r="C480" s="368"/>
    </row>
    <row r="481" s="343" customFormat="1" ht="12.75">
      <c r="C481" s="368"/>
    </row>
    <row r="482" s="343" customFormat="1" ht="12.75">
      <c r="C482" s="368"/>
    </row>
    <row r="483" s="343" customFormat="1" ht="12.75">
      <c r="C483" s="368"/>
    </row>
    <row r="484" s="343" customFormat="1" ht="12.75">
      <c r="C484" s="368"/>
    </row>
    <row r="485" s="343" customFormat="1" ht="12.75">
      <c r="C485" s="368"/>
    </row>
    <row r="486" s="343" customFormat="1" ht="12.75">
      <c r="C486" s="368"/>
    </row>
    <row r="487" s="343" customFormat="1" ht="12.75">
      <c r="C487" s="368"/>
    </row>
    <row r="488" s="343" customFormat="1" ht="12.75">
      <c r="C488" s="368"/>
    </row>
    <row r="489" s="343" customFormat="1" ht="12.75">
      <c r="C489" s="368"/>
    </row>
    <row r="490" s="343" customFormat="1" ht="12.75">
      <c r="C490" s="368"/>
    </row>
    <row r="491" s="343" customFormat="1" ht="12.75">
      <c r="C491" s="368"/>
    </row>
    <row r="492" s="343" customFormat="1" ht="12.75">
      <c r="C492" s="368"/>
    </row>
    <row r="493" s="343" customFormat="1" ht="12.75">
      <c r="C493" s="368"/>
    </row>
    <row r="494" s="343" customFormat="1" ht="12.75">
      <c r="C494" s="368"/>
    </row>
    <row r="495" s="343" customFormat="1" ht="12.75">
      <c r="C495" s="368"/>
    </row>
    <row r="496" s="343" customFormat="1" ht="12.75">
      <c r="C496" s="368"/>
    </row>
    <row r="497" s="343" customFormat="1" ht="12.75">
      <c r="C497" s="368"/>
    </row>
    <row r="498" s="343" customFormat="1" ht="12.75">
      <c r="C498" s="368"/>
    </row>
    <row r="499" s="343" customFormat="1" ht="12.75">
      <c r="C499" s="368"/>
    </row>
    <row r="500" s="343" customFormat="1" ht="12.75">
      <c r="C500" s="368"/>
    </row>
    <row r="501" s="343" customFormat="1" ht="12.75">
      <c r="C501" s="368"/>
    </row>
    <row r="502" s="343" customFormat="1" ht="12.75">
      <c r="C502" s="368"/>
    </row>
    <row r="503" s="343" customFormat="1" ht="12.75">
      <c r="C503" s="368"/>
    </row>
    <row r="504" s="343" customFormat="1" ht="12.75">
      <c r="C504" s="368"/>
    </row>
    <row r="505" s="343" customFormat="1" ht="12.75">
      <c r="C505" s="368"/>
    </row>
    <row r="506" s="343" customFormat="1" ht="12.75">
      <c r="C506" s="368"/>
    </row>
    <row r="507" s="343" customFormat="1" ht="12.75">
      <c r="C507" s="368"/>
    </row>
    <row r="508" s="343" customFormat="1" ht="12.75">
      <c r="C508" s="368"/>
    </row>
    <row r="509" s="343" customFormat="1" ht="12.75">
      <c r="C509" s="368"/>
    </row>
    <row r="510" s="343" customFormat="1" ht="12.75">
      <c r="C510" s="368"/>
    </row>
    <row r="511" s="343" customFormat="1" ht="12.75">
      <c r="C511" s="368"/>
    </row>
    <row r="512" s="343" customFormat="1" ht="12.75">
      <c r="C512" s="368"/>
    </row>
    <row r="513" s="343" customFormat="1" ht="12.75">
      <c r="C513" s="368"/>
    </row>
    <row r="514" s="343" customFormat="1" ht="12.75">
      <c r="C514" s="368"/>
    </row>
    <row r="515" s="343" customFormat="1" ht="12.75">
      <c r="C515" s="368"/>
    </row>
    <row r="516" s="343" customFormat="1" ht="12.75">
      <c r="C516" s="368"/>
    </row>
    <row r="517" s="343" customFormat="1" ht="12.75">
      <c r="C517" s="368"/>
    </row>
    <row r="518" s="343" customFormat="1" ht="12.75">
      <c r="C518" s="368"/>
    </row>
    <row r="519" s="343" customFormat="1" ht="12.75">
      <c r="C519" s="368"/>
    </row>
    <row r="520" s="343" customFormat="1" ht="12.75">
      <c r="C520" s="368"/>
    </row>
    <row r="521" s="343" customFormat="1" ht="12.75">
      <c r="C521" s="368"/>
    </row>
    <row r="522" s="343" customFormat="1" ht="12.75">
      <c r="C522" s="368"/>
    </row>
    <row r="523" s="343" customFormat="1" ht="12.75">
      <c r="C523" s="368"/>
    </row>
    <row r="524" s="343" customFormat="1" ht="12.75">
      <c r="C524" s="368"/>
    </row>
    <row r="525" s="343" customFormat="1" ht="12.75">
      <c r="C525" s="368"/>
    </row>
    <row r="526" s="343" customFormat="1" ht="12.75">
      <c r="C526" s="368"/>
    </row>
    <row r="527" s="343" customFormat="1" ht="12.75">
      <c r="C527" s="368"/>
    </row>
    <row r="528" s="343" customFormat="1" ht="12.75">
      <c r="C528" s="368"/>
    </row>
    <row r="529" s="343" customFormat="1" ht="12.75">
      <c r="C529" s="368"/>
    </row>
    <row r="530" s="343" customFormat="1" ht="12.75">
      <c r="C530" s="368"/>
    </row>
    <row r="531" s="343" customFormat="1" ht="12.75">
      <c r="C531" s="368"/>
    </row>
    <row r="532" s="343" customFormat="1" ht="12.75">
      <c r="C532" s="368"/>
    </row>
    <row r="533" s="343" customFormat="1" ht="12.75">
      <c r="C533" s="368"/>
    </row>
    <row r="534" s="343" customFormat="1" ht="12.75">
      <c r="C534" s="368"/>
    </row>
    <row r="535" s="343" customFormat="1" ht="12.75">
      <c r="C535" s="368"/>
    </row>
    <row r="536" s="343" customFormat="1" ht="12.75">
      <c r="C536" s="368"/>
    </row>
    <row r="537" s="343" customFormat="1" ht="12.75">
      <c r="C537" s="368"/>
    </row>
    <row r="538" s="343" customFormat="1" ht="12.75">
      <c r="C538" s="368"/>
    </row>
    <row r="539" s="343" customFormat="1" ht="12.75">
      <c r="C539" s="368"/>
    </row>
    <row r="540" s="343" customFormat="1" ht="12.75">
      <c r="C540" s="368"/>
    </row>
    <row r="541" s="343" customFormat="1" ht="12.75">
      <c r="C541" s="368"/>
    </row>
    <row r="542" s="343" customFormat="1" ht="12.75">
      <c r="C542" s="368"/>
    </row>
    <row r="543" s="343" customFormat="1" ht="12.75">
      <c r="C543" s="368"/>
    </row>
    <row r="544" s="343" customFormat="1" ht="12.75">
      <c r="C544" s="368"/>
    </row>
    <row r="545" s="343" customFormat="1" ht="12.75">
      <c r="C545" s="368"/>
    </row>
    <row r="546" s="343" customFormat="1" ht="12.75">
      <c r="C546" s="368"/>
    </row>
    <row r="547" s="343" customFormat="1" ht="12.75">
      <c r="C547" s="368"/>
    </row>
    <row r="548" s="343" customFormat="1" ht="12.75">
      <c r="C548" s="368"/>
    </row>
    <row r="549" s="343" customFormat="1" ht="12.75">
      <c r="C549" s="368"/>
    </row>
    <row r="550" s="343" customFormat="1" ht="12.75">
      <c r="C550" s="368"/>
    </row>
    <row r="551" s="343" customFormat="1" ht="12.75">
      <c r="C551" s="368"/>
    </row>
    <row r="552" s="343" customFormat="1" ht="12.75">
      <c r="C552" s="368"/>
    </row>
    <row r="553" s="343" customFormat="1" ht="12.75">
      <c r="C553" s="368"/>
    </row>
    <row r="554" s="343" customFormat="1" ht="12.75">
      <c r="C554" s="368"/>
    </row>
    <row r="555" s="343" customFormat="1" ht="12.75">
      <c r="C555" s="368"/>
    </row>
    <row r="556" s="343" customFormat="1" ht="12.75">
      <c r="C556" s="368"/>
    </row>
    <row r="557" s="343" customFormat="1" ht="12.75">
      <c r="C557" s="368"/>
    </row>
    <row r="558" s="343" customFormat="1" ht="12.75">
      <c r="C558" s="368"/>
    </row>
    <row r="559" s="343" customFormat="1" ht="12.75">
      <c r="C559" s="368"/>
    </row>
    <row r="560" s="343" customFormat="1" ht="12.75">
      <c r="C560" s="368"/>
    </row>
    <row r="561" s="343" customFormat="1" ht="12.75">
      <c r="C561" s="368"/>
    </row>
    <row r="562" s="343" customFormat="1" ht="12.75">
      <c r="C562" s="368"/>
    </row>
    <row r="563" s="343" customFormat="1" ht="12.75">
      <c r="C563" s="368"/>
    </row>
    <row r="564" s="343" customFormat="1" ht="12.75">
      <c r="C564" s="368"/>
    </row>
    <row r="565" s="343" customFormat="1" ht="12.75">
      <c r="C565" s="368"/>
    </row>
    <row r="566" s="343" customFormat="1" ht="12.75">
      <c r="C566" s="368"/>
    </row>
    <row r="567" s="343" customFormat="1" ht="12.75">
      <c r="C567" s="368"/>
    </row>
    <row r="568" s="343" customFormat="1" ht="12.75">
      <c r="C568" s="368"/>
    </row>
    <row r="569" s="343" customFormat="1" ht="12.75">
      <c r="C569" s="368"/>
    </row>
    <row r="570" s="343" customFormat="1" ht="12.75">
      <c r="C570" s="368"/>
    </row>
    <row r="571" s="343" customFormat="1" ht="12.75">
      <c r="C571" s="368"/>
    </row>
    <row r="572" s="343" customFormat="1" ht="12.75">
      <c r="C572" s="368"/>
    </row>
    <row r="573" s="343" customFormat="1" ht="12.75">
      <c r="C573" s="368"/>
    </row>
    <row r="574" s="343" customFormat="1" ht="12.75">
      <c r="C574" s="368"/>
    </row>
    <row r="575" s="343" customFormat="1" ht="12.75">
      <c r="C575" s="368"/>
    </row>
    <row r="576" s="343" customFormat="1" ht="12.75">
      <c r="C576" s="368"/>
    </row>
    <row r="577" s="343" customFormat="1" ht="12.75">
      <c r="C577" s="368"/>
    </row>
    <row r="578" s="343" customFormat="1" ht="12.75">
      <c r="C578" s="368"/>
    </row>
    <row r="579" s="343" customFormat="1" ht="12.75">
      <c r="C579" s="368"/>
    </row>
    <row r="580" s="343" customFormat="1" ht="12.75">
      <c r="C580" s="368"/>
    </row>
    <row r="581" s="343" customFormat="1" ht="12.75">
      <c r="C581" s="368"/>
    </row>
    <row r="582" s="343" customFormat="1" ht="12.75">
      <c r="C582" s="368"/>
    </row>
    <row r="583" s="343" customFormat="1" ht="12.75">
      <c r="C583" s="368"/>
    </row>
    <row r="584" s="343" customFormat="1" ht="12.75">
      <c r="C584" s="368"/>
    </row>
  </sheetData>
  <sheetProtection sheet="1" objects="1" scenarios="1"/>
  <mergeCells count="3">
    <mergeCell ref="F6:H6"/>
    <mergeCell ref="D7:E7"/>
    <mergeCell ref="N6:P6"/>
  </mergeCells>
  <printOptions horizontalCentered="1"/>
  <pageMargins left="0.2362204724409449" right="0.2362204724409449" top="0.7874015748031497" bottom="0.4724409448818898" header="0.5118110236220472" footer="0.31496062992125984"/>
  <pageSetup blackAndWhite="1" firstPageNumber="6" useFirstPageNumber="1" fitToHeight="1" fitToWidth="1" horizontalDpi="600" verticalDpi="600" orientation="landscape" paperSize="9" scale="80" r:id="rId3"/>
  <headerFooter alignWithMargins="0">
    <oddFooter>&amp;L&amp;D</oddFooter>
  </headerFooter>
  <legacyDrawing r:id="rId2"/>
</worksheet>
</file>

<file path=xl/worksheets/sheet9.xml><?xml version="1.0" encoding="utf-8"?>
<worksheet xmlns="http://schemas.openxmlformats.org/spreadsheetml/2006/main" xmlns:r="http://schemas.openxmlformats.org/officeDocument/2006/relationships">
  <sheetPr codeName="Tabelle422111">
    <pageSetUpPr fitToPage="1"/>
  </sheetPr>
  <dimension ref="A1:AN584"/>
  <sheetViews>
    <sheetView showGridLines="0" zoomScale="65" zoomScaleNormal="65" zoomScalePageLayoutView="0" workbookViewId="0" topLeftCell="A1">
      <selection activeCell="B12" sqref="B12"/>
    </sheetView>
  </sheetViews>
  <sheetFormatPr defaultColWidth="11.421875" defaultRowHeight="12.75"/>
  <cols>
    <col min="1" max="1" width="4.7109375" style="74" customWidth="1"/>
    <col min="2" max="2" width="35.140625" style="74" customWidth="1"/>
    <col min="3" max="3" width="7.140625" style="338" customWidth="1"/>
    <col min="4" max="4" width="8.57421875" style="74" customWidth="1"/>
    <col min="5" max="5" width="9.7109375" style="74" customWidth="1"/>
    <col min="6" max="6" width="10.140625" style="74" customWidth="1"/>
    <col min="7" max="7" width="8.140625" style="74" customWidth="1"/>
    <col min="8" max="8" width="11.7109375" style="74" customWidth="1"/>
    <col min="9" max="9" width="16.00390625" style="74" customWidth="1"/>
    <col min="10" max="10" width="13.8515625" style="74" customWidth="1"/>
    <col min="11" max="11" width="13.421875" style="74" customWidth="1"/>
    <col min="12" max="12" width="12.421875" style="74" customWidth="1"/>
    <col min="13" max="13" width="14.140625" style="74" customWidth="1"/>
    <col min="14" max="16" width="12.00390625" style="74" hidden="1" customWidth="1"/>
    <col min="17" max="17" width="21.7109375" style="343" customWidth="1"/>
    <col min="18" max="18" width="15.8515625" style="343" customWidth="1"/>
    <col min="19" max="40" width="11.421875" style="343" customWidth="1"/>
    <col min="41" max="16384" width="11.421875" style="74" customWidth="1"/>
  </cols>
  <sheetData>
    <row r="1" spans="1:26" ht="30" customHeight="1">
      <c r="A1" s="692" t="str">
        <f>CONCATENATE("Personalkosten 3. Jahr des Unternehmens:  ",Startseite!C14)</f>
        <v>Personalkosten 3. Jahr des Unternehmens:  </v>
      </c>
      <c r="B1" s="338"/>
      <c r="I1" s="339" t="str">
        <f>IF(Startseite!D16=0,"","         Planungszeitraum:")</f>
        <v>         Planungszeitraum:</v>
      </c>
      <c r="J1" s="339"/>
      <c r="K1" s="540">
        <f>IF(Startseite!D16="","",'Personalkosten 2. Jahr'!M1+30)</f>
        <v>43476</v>
      </c>
      <c r="L1" s="341" t="s">
        <v>226</v>
      </c>
      <c r="M1" s="540">
        <f>IF(K1="","",K1+330)</f>
        <v>43806</v>
      </c>
      <c r="Q1" s="683"/>
      <c r="R1" s="683"/>
      <c r="S1" s="683"/>
      <c r="T1" s="683"/>
      <c r="U1" s="683"/>
      <c r="V1" s="683"/>
      <c r="W1" s="683"/>
      <c r="X1" s="683"/>
      <c r="Y1" s="683"/>
      <c r="Z1" s="683"/>
    </row>
    <row r="2" spans="1:33" ht="25.5">
      <c r="A2" s="73"/>
      <c r="F2" s="339"/>
      <c r="G2" s="339"/>
      <c r="H2" s="339"/>
      <c r="J2" s="340"/>
      <c r="K2" s="341"/>
      <c r="L2" s="342"/>
      <c r="Q2" s="683"/>
      <c r="R2" s="683"/>
      <c r="S2" s="683"/>
      <c r="T2" s="683"/>
      <c r="U2" s="683"/>
      <c r="V2" s="683"/>
      <c r="W2" s="683"/>
      <c r="X2" s="683"/>
      <c r="Y2" s="683"/>
      <c r="Z2" s="683"/>
      <c r="AD2" s="107" t="s">
        <v>212</v>
      </c>
      <c r="AE2" s="108"/>
      <c r="AF2" s="108"/>
      <c r="AG2" s="344">
        <f>$P$24</f>
        <v>0</v>
      </c>
    </row>
    <row r="3" spans="7:33" ht="19.5" customHeight="1">
      <c r="G3" s="75" t="s">
        <v>34</v>
      </c>
      <c r="J3" s="390">
        <f>1+0.073+0.01275+0.0935+0.015+0.032+0.0038+0.0009</f>
        <v>1.2309499999999998</v>
      </c>
      <c r="K3" s="76"/>
      <c r="Q3" s="683"/>
      <c r="R3" s="683"/>
      <c r="S3" s="683"/>
      <c r="T3" s="683"/>
      <c r="U3" s="683"/>
      <c r="V3" s="683"/>
      <c r="W3" s="683"/>
      <c r="X3" s="683"/>
      <c r="Y3" s="683"/>
      <c r="Z3" s="683"/>
      <c r="AD3" s="310" t="s">
        <v>291</v>
      </c>
      <c r="AE3" s="311"/>
      <c r="AF3" s="311"/>
      <c r="AG3" s="345">
        <f>Rentabilität!$G$13</f>
        <v>0</v>
      </c>
    </row>
    <row r="4" spans="7:33" ht="19.5" customHeight="1" thickBot="1">
      <c r="G4" s="77" t="s">
        <v>357</v>
      </c>
      <c r="H4" s="243"/>
      <c r="J4" s="346">
        <f>1+0.13+0.15+0.009+0.003+0.0009+0.02</f>
        <v>1.3128999999999995</v>
      </c>
      <c r="Q4" s="683"/>
      <c r="R4" s="683"/>
      <c r="S4" s="683"/>
      <c r="T4" s="683"/>
      <c r="U4" s="683"/>
      <c r="V4" s="683"/>
      <c r="W4" s="683"/>
      <c r="X4" s="683"/>
      <c r="Y4" s="683"/>
      <c r="Z4" s="683"/>
      <c r="AD4" s="101" t="s">
        <v>215</v>
      </c>
      <c r="AE4" s="102"/>
      <c r="AF4" s="311"/>
      <c r="AG4" s="345">
        <f>Rentabilität!$G$14</f>
        <v>0</v>
      </c>
    </row>
    <row r="5" spans="5:33" ht="13.5" thickTop="1">
      <c r="E5" s="76"/>
      <c r="Q5" s="683"/>
      <c r="R5" s="683"/>
      <c r="S5" s="683"/>
      <c r="T5" s="683"/>
      <c r="U5" s="683"/>
      <c r="V5" s="683"/>
      <c r="W5" s="683"/>
      <c r="X5" s="683"/>
      <c r="Y5" s="683"/>
      <c r="Z5" s="683"/>
      <c r="AD5" s="308" t="s">
        <v>214</v>
      </c>
      <c r="AE5" s="307"/>
      <c r="AF5" s="307"/>
      <c r="AG5" s="347">
        <f>IF((AG3-AG4)&lt;0,0,IF(AG2=0,"",(AG3-AG4)/AG2))</f>
      </c>
    </row>
    <row r="6" spans="1:33" ht="23.25" customHeight="1" thickBot="1">
      <c r="A6" s="302"/>
      <c r="B6" s="302"/>
      <c r="C6" s="348"/>
      <c r="D6" s="349"/>
      <c r="E6" s="303"/>
      <c r="F6" s="1106" t="s">
        <v>79</v>
      </c>
      <c r="G6" s="1107"/>
      <c r="H6" s="1108"/>
      <c r="N6" s="1111" t="s">
        <v>227</v>
      </c>
      <c r="O6" s="1112"/>
      <c r="P6" s="1113"/>
      <c r="Q6" s="683"/>
      <c r="R6" s="683"/>
      <c r="S6" s="683"/>
      <c r="T6" s="683"/>
      <c r="U6" s="683"/>
      <c r="V6" s="683"/>
      <c r="W6" s="683"/>
      <c r="X6" s="683"/>
      <c r="Y6" s="683"/>
      <c r="Z6" s="683"/>
      <c r="AD6" s="309" t="s">
        <v>213</v>
      </c>
      <c r="AE6" s="350"/>
      <c r="AF6" s="351"/>
      <c r="AG6" s="352"/>
    </row>
    <row r="7" spans="1:33" ht="13.5" thickTop="1">
      <c r="A7" s="197" t="s">
        <v>38</v>
      </c>
      <c r="B7" s="78"/>
      <c r="C7" s="353" t="s">
        <v>207</v>
      </c>
      <c r="D7" s="1109" t="s">
        <v>37</v>
      </c>
      <c r="E7" s="1110"/>
      <c r="F7" s="79" t="s">
        <v>76</v>
      </c>
      <c r="G7" s="79" t="s">
        <v>155</v>
      </c>
      <c r="H7" s="80" t="s">
        <v>75</v>
      </c>
      <c r="I7" s="81" t="s">
        <v>228</v>
      </c>
      <c r="J7" s="81" t="s">
        <v>229</v>
      </c>
      <c r="K7" s="82" t="s">
        <v>35</v>
      </c>
      <c r="L7" s="81" t="s">
        <v>36</v>
      </c>
      <c r="M7" s="81" t="s">
        <v>2</v>
      </c>
      <c r="N7" s="79" t="s">
        <v>207</v>
      </c>
      <c r="O7" s="79" t="s">
        <v>208</v>
      </c>
      <c r="P7" s="79" t="s">
        <v>210</v>
      </c>
      <c r="Q7" s="683"/>
      <c r="R7" s="683"/>
      <c r="S7" s="683"/>
      <c r="T7" s="683"/>
      <c r="U7" s="683"/>
      <c r="V7" s="683"/>
      <c r="W7" s="683"/>
      <c r="X7" s="683"/>
      <c r="Y7" s="683"/>
      <c r="Z7" s="683"/>
      <c r="AD7" s="74"/>
      <c r="AE7" s="74"/>
      <c r="AF7" s="74"/>
      <c r="AG7" s="74"/>
    </row>
    <row r="8" spans="1:26" ht="12.75">
      <c r="A8" s="83"/>
      <c r="B8" s="195"/>
      <c r="C8" s="354"/>
      <c r="D8" s="92" t="s">
        <v>40</v>
      </c>
      <c r="E8" s="92"/>
      <c r="F8" s="84" t="s">
        <v>61</v>
      </c>
      <c r="G8" s="244" t="s">
        <v>156</v>
      </c>
      <c r="H8" s="85" t="s">
        <v>54</v>
      </c>
      <c r="I8" s="86" t="s">
        <v>54</v>
      </c>
      <c r="J8" s="86" t="s">
        <v>54</v>
      </c>
      <c r="K8" s="86" t="s">
        <v>230</v>
      </c>
      <c r="L8" s="86" t="s">
        <v>39</v>
      </c>
      <c r="M8" s="86" t="s">
        <v>62</v>
      </c>
      <c r="N8" s="84" t="s">
        <v>231</v>
      </c>
      <c r="O8" s="84" t="s">
        <v>209</v>
      </c>
      <c r="P8" s="84" t="s">
        <v>211</v>
      </c>
      <c r="Q8" s="683"/>
      <c r="R8" s="683"/>
      <c r="S8" s="683"/>
      <c r="T8" s="683"/>
      <c r="U8" s="683"/>
      <c r="V8" s="683"/>
      <c r="W8" s="683"/>
      <c r="X8" s="683"/>
      <c r="Y8" s="683"/>
      <c r="Z8" s="683"/>
    </row>
    <row r="9" spans="1:26" ht="12.75" customHeight="1">
      <c r="A9" s="83"/>
      <c r="B9" s="752" t="s">
        <v>410</v>
      </c>
      <c r="C9" s="354"/>
      <c r="D9" s="86" t="s">
        <v>232</v>
      </c>
      <c r="E9" s="86" t="s">
        <v>233</v>
      </c>
      <c r="F9" s="306" t="s">
        <v>129</v>
      </c>
      <c r="G9" s="244" t="s">
        <v>157</v>
      </c>
      <c r="H9" s="85" t="s">
        <v>129</v>
      </c>
      <c r="I9" s="86" t="s">
        <v>234</v>
      </c>
      <c r="J9" s="86" t="s">
        <v>218</v>
      </c>
      <c r="K9" s="86" t="s">
        <v>98</v>
      </c>
      <c r="L9" s="86" t="s">
        <v>129</v>
      </c>
      <c r="M9" s="86" t="s">
        <v>129</v>
      </c>
      <c r="N9" s="84" t="s">
        <v>235</v>
      </c>
      <c r="O9" s="84" t="s">
        <v>98</v>
      </c>
      <c r="P9" s="84"/>
      <c r="Q9" s="683"/>
      <c r="R9" s="683"/>
      <c r="S9" s="683"/>
      <c r="T9" s="683"/>
      <c r="U9" s="683"/>
      <c r="V9" s="683"/>
      <c r="W9" s="683"/>
      <c r="X9" s="683"/>
      <c r="Y9" s="683"/>
      <c r="Z9" s="683"/>
    </row>
    <row r="10" spans="1:26" ht="12.75" customHeight="1">
      <c r="A10" s="83"/>
      <c r="B10" s="195"/>
      <c r="C10" s="354"/>
      <c r="D10" s="86" t="s">
        <v>236</v>
      </c>
      <c r="E10" s="355" t="s">
        <v>236</v>
      </c>
      <c r="F10" s="306"/>
      <c r="G10" s="244"/>
      <c r="H10" s="85"/>
      <c r="I10" s="86" t="s">
        <v>129</v>
      </c>
      <c r="J10" s="86" t="s">
        <v>129</v>
      </c>
      <c r="K10" s="86"/>
      <c r="L10" s="86"/>
      <c r="M10" s="86"/>
      <c r="N10" s="84"/>
      <c r="O10" s="84"/>
      <c r="P10" s="84"/>
      <c r="Q10" s="683"/>
      <c r="R10" s="683"/>
      <c r="S10" s="683"/>
      <c r="T10" s="683"/>
      <c r="U10" s="683"/>
      <c r="V10" s="683"/>
      <c r="W10" s="683"/>
      <c r="X10" s="683"/>
      <c r="Y10" s="683"/>
      <c r="Z10" s="683"/>
    </row>
    <row r="11" spans="1:26" ht="12.75" customHeight="1">
      <c r="A11" s="87"/>
      <c r="B11" s="196"/>
      <c r="C11" s="356"/>
      <c r="D11" s="91"/>
      <c r="E11" s="357"/>
      <c r="F11" s="89"/>
      <c r="G11" s="89"/>
      <c r="H11" s="90"/>
      <c r="I11" s="91"/>
      <c r="J11" s="91"/>
      <c r="K11" s="91"/>
      <c r="L11" s="91"/>
      <c r="M11" s="91"/>
      <c r="N11" s="88"/>
      <c r="O11" s="88"/>
      <c r="P11" s="88"/>
      <c r="Q11" s="683"/>
      <c r="R11" s="683"/>
      <c r="S11" s="683"/>
      <c r="T11" s="683"/>
      <c r="U11" s="683"/>
      <c r="V11" s="683"/>
      <c r="W11" s="683"/>
      <c r="X11" s="683"/>
      <c r="Y11" s="683"/>
      <c r="Z11" s="683"/>
    </row>
    <row r="12" spans="1:26" ht="19.5" customHeight="1">
      <c r="A12" s="198">
        <v>1</v>
      </c>
      <c r="B12" s="225"/>
      <c r="C12" s="372"/>
      <c r="D12" s="373"/>
      <c r="E12" s="373"/>
      <c r="F12" s="374"/>
      <c r="G12" s="215"/>
      <c r="H12" s="216"/>
      <c r="I12" s="538">
        <f>IF(C12=0,0,IF(C12&gt;=1,IF(AND(OR(F12&gt;=1,G12&gt;=1),H12&gt;1),"Lohn/Gehalt ???",C12*IF(F12="",H12,F12*G12*4.33))))</f>
        <v>0</v>
      </c>
      <c r="J12" s="94">
        <f>IF(C12*I12&lt;C12*451,I12*J$4,I12*J$3)</f>
        <v>0</v>
      </c>
      <c r="K12" s="220"/>
      <c r="L12" s="221"/>
      <c r="M12" s="358">
        <f>IF(AND(D12="",E12=""),J12*12+K12*J12+L12*IF(I12&lt;401,J$4,J$3),IF(OR(D12="",E12="",D12=0,E12=0,D12&gt;E12),0,J12*(E12-D12+1)+J12*K12+L12*IF(I12&lt;401,J$4,J$3)))</f>
        <v>0</v>
      </c>
      <c r="N12" s="359">
        <f aca="true" t="shared" si="0" ref="N12:N20">$C12*(IF($D12="",1,IF($D12="bis",$E12/12,IF($D12="ab",(12-$E12+1)/12,((E12+1)-D12)/12))))</f>
        <v>0</v>
      </c>
      <c r="O12" s="305"/>
      <c r="P12" s="179">
        <f aca="true" t="shared" si="1" ref="P12:P21">N12*O12</f>
        <v>0</v>
      </c>
      <c r="Q12" s="685">
        <f>IF(AND(C12&gt;0,J12&gt;0,J12&lt;=C12*520,M12&gt;C12*6240),"Überprüfe ggf. Minijob(s)","")</f>
      </c>
      <c r="R12" s="685">
        <f aca="true" t="shared" si="2" ref="R12:R17">IF(AND($D12="",$E12=""),"",IF(OR($D12="",$E12="",$D12=0,$E12=0,$D12&gt;$E12),"Überprüfe Eingaben in Spalte D und E",""))</f>
      </c>
      <c r="S12" s="683"/>
      <c r="T12" s="683"/>
      <c r="U12" s="683"/>
      <c r="V12" s="683"/>
      <c r="W12" s="683"/>
      <c r="X12" s="683"/>
      <c r="Y12" s="683"/>
      <c r="Z12" s="683"/>
    </row>
    <row r="13" spans="1:26" ht="19.5" customHeight="1">
      <c r="A13" s="198">
        <v>2</v>
      </c>
      <c r="B13" s="225"/>
      <c r="C13" s="372"/>
      <c r="D13" s="372"/>
      <c r="E13" s="375"/>
      <c r="F13" s="374"/>
      <c r="G13" s="215"/>
      <c r="H13" s="216"/>
      <c r="I13" s="538">
        <f aca="true" t="shared" si="3" ref="I13:I19">IF(C13=0,0,IF(C13&gt;=1,IF(AND(OR(F13&gt;=1,G13&gt;=1),H13&gt;1),"Lohn/Gehalt ???",C13*IF(F13="",H13,F13*G13*4.33))))</f>
        <v>0</v>
      </c>
      <c r="J13" s="94">
        <f aca="true" t="shared" si="4" ref="J13:J19">IF(C13*I13&lt;C13*451,I13*J$4,I13*J$3)</f>
        <v>0</v>
      </c>
      <c r="K13" s="220"/>
      <c r="L13" s="221"/>
      <c r="M13" s="358">
        <f aca="true" t="shared" si="5" ref="M13:M23">IF(AND(D13="",E13=""),J13*12+K13*J13+L13*IF(I13&lt;401,J$4,J$3),IF(OR(D13="",E13="",D13=0,E13=0,D13&gt;E13),0,J13*(E13-D13+1)+J13*K13+L13*IF(I13&lt;401,J$4,J$3)))</f>
        <v>0</v>
      </c>
      <c r="N13" s="359">
        <f t="shared" si="0"/>
        <v>0</v>
      </c>
      <c r="O13" s="305"/>
      <c r="P13" s="179">
        <f t="shared" si="1"/>
        <v>0</v>
      </c>
      <c r="Q13" s="685">
        <f aca="true" t="shared" si="6" ref="Q13:Q23">IF(AND(C13&gt;0,J13&gt;0,J13&lt;=C13*520,M13&gt;C13*6240),"Überprüfe ggf. Minijob(s)","")</f>
      </c>
      <c r="R13" s="685">
        <f t="shared" si="2"/>
      </c>
      <c r="S13" s="683"/>
      <c r="T13" s="683"/>
      <c r="U13" s="683"/>
      <c r="V13" s="683"/>
      <c r="W13" s="683"/>
      <c r="X13" s="683"/>
      <c r="Y13" s="683"/>
      <c r="Z13" s="683"/>
    </row>
    <row r="14" spans="1:26" ht="19.5" customHeight="1">
      <c r="A14" s="198">
        <v>3</v>
      </c>
      <c r="B14" s="225"/>
      <c r="C14" s="372"/>
      <c r="D14" s="372"/>
      <c r="E14" s="375"/>
      <c r="F14" s="374"/>
      <c r="G14" s="215"/>
      <c r="H14" s="216"/>
      <c r="I14" s="538">
        <f t="shared" si="3"/>
        <v>0</v>
      </c>
      <c r="J14" s="94">
        <f t="shared" si="4"/>
        <v>0</v>
      </c>
      <c r="K14" s="220"/>
      <c r="L14" s="221"/>
      <c r="M14" s="358">
        <f t="shared" si="5"/>
        <v>0</v>
      </c>
      <c r="N14" s="359">
        <f t="shared" si="0"/>
        <v>0</v>
      </c>
      <c r="O14" s="305"/>
      <c r="P14" s="179">
        <f t="shared" si="1"/>
        <v>0</v>
      </c>
      <c r="Q14" s="685">
        <f t="shared" si="6"/>
      </c>
      <c r="R14" s="685">
        <f t="shared" si="2"/>
      </c>
      <c r="S14" s="683"/>
      <c r="T14" s="683"/>
      <c r="U14" s="683"/>
      <c r="V14" s="683"/>
      <c r="W14" s="683"/>
      <c r="X14" s="683"/>
      <c r="Y14" s="683"/>
      <c r="Z14" s="683"/>
    </row>
    <row r="15" spans="1:26" ht="19.5" customHeight="1">
      <c r="A15" s="198">
        <v>4</v>
      </c>
      <c r="B15" s="225"/>
      <c r="C15" s="372"/>
      <c r="D15" s="372"/>
      <c r="E15" s="375"/>
      <c r="F15" s="374"/>
      <c r="G15" s="215"/>
      <c r="H15" s="216"/>
      <c r="I15" s="538">
        <f t="shared" si="3"/>
        <v>0</v>
      </c>
      <c r="J15" s="94">
        <f t="shared" si="4"/>
        <v>0</v>
      </c>
      <c r="K15" s="220"/>
      <c r="L15" s="221"/>
      <c r="M15" s="358">
        <f t="shared" si="5"/>
        <v>0</v>
      </c>
      <c r="N15" s="359">
        <f t="shared" si="0"/>
        <v>0</v>
      </c>
      <c r="O15" s="305"/>
      <c r="P15" s="179">
        <f t="shared" si="1"/>
        <v>0</v>
      </c>
      <c r="Q15" s="685">
        <f t="shared" si="6"/>
      </c>
      <c r="R15" s="685">
        <f t="shared" si="2"/>
      </c>
      <c r="S15" s="683"/>
      <c r="T15" s="683"/>
      <c r="U15" s="683"/>
      <c r="V15" s="683"/>
      <c r="W15" s="683"/>
      <c r="X15" s="683"/>
      <c r="Y15" s="683"/>
      <c r="Z15" s="683"/>
    </row>
    <row r="16" spans="1:26" ht="19.5" customHeight="1">
      <c r="A16" s="198">
        <v>5</v>
      </c>
      <c r="B16" s="225"/>
      <c r="C16" s="372"/>
      <c r="D16" s="372"/>
      <c r="E16" s="375"/>
      <c r="F16" s="374"/>
      <c r="G16" s="215"/>
      <c r="H16" s="216"/>
      <c r="I16" s="538">
        <f t="shared" si="3"/>
        <v>0</v>
      </c>
      <c r="J16" s="94">
        <f t="shared" si="4"/>
        <v>0</v>
      </c>
      <c r="K16" s="220"/>
      <c r="L16" s="221"/>
      <c r="M16" s="358">
        <f t="shared" si="5"/>
        <v>0</v>
      </c>
      <c r="N16" s="359">
        <f t="shared" si="0"/>
        <v>0</v>
      </c>
      <c r="O16" s="305"/>
      <c r="P16" s="179">
        <f t="shared" si="1"/>
        <v>0</v>
      </c>
      <c r="Q16" s="685">
        <f t="shared" si="6"/>
      </c>
      <c r="R16" s="685">
        <f t="shared" si="2"/>
      </c>
      <c r="S16" s="683"/>
      <c r="T16" s="683"/>
      <c r="U16" s="683"/>
      <c r="V16" s="683"/>
      <c r="W16" s="683"/>
      <c r="X16" s="683"/>
      <c r="Y16" s="683"/>
      <c r="Z16" s="683"/>
    </row>
    <row r="17" spans="1:26" ht="19.5" customHeight="1">
      <c r="A17" s="198">
        <v>6</v>
      </c>
      <c r="B17" s="225"/>
      <c r="C17" s="372"/>
      <c r="D17" s="372"/>
      <c r="E17" s="375"/>
      <c r="F17" s="374"/>
      <c r="G17" s="215"/>
      <c r="H17" s="216"/>
      <c r="I17" s="538">
        <f t="shared" si="3"/>
        <v>0</v>
      </c>
      <c r="J17" s="94">
        <f t="shared" si="4"/>
        <v>0</v>
      </c>
      <c r="K17" s="220"/>
      <c r="L17" s="221"/>
      <c r="M17" s="358">
        <f t="shared" si="5"/>
        <v>0</v>
      </c>
      <c r="N17" s="359">
        <f t="shared" si="0"/>
        <v>0</v>
      </c>
      <c r="O17" s="305"/>
      <c r="P17" s="179">
        <f t="shared" si="1"/>
        <v>0</v>
      </c>
      <c r="Q17" s="685">
        <f t="shared" si="6"/>
      </c>
      <c r="R17" s="685">
        <f t="shared" si="2"/>
      </c>
      <c r="S17" s="683"/>
      <c r="T17" s="683"/>
      <c r="U17" s="683"/>
      <c r="V17" s="683"/>
      <c r="W17" s="683"/>
      <c r="X17" s="683"/>
      <c r="Y17" s="683"/>
      <c r="Z17" s="683"/>
    </row>
    <row r="18" spans="1:26" ht="19.5" customHeight="1">
      <c r="A18" s="198">
        <v>7</v>
      </c>
      <c r="B18" s="225"/>
      <c r="C18" s="372"/>
      <c r="D18" s="372"/>
      <c r="E18" s="375"/>
      <c r="F18" s="374"/>
      <c r="G18" s="215"/>
      <c r="H18" s="216"/>
      <c r="I18" s="538">
        <f t="shared" si="3"/>
        <v>0</v>
      </c>
      <c r="J18" s="94">
        <f t="shared" si="4"/>
        <v>0</v>
      </c>
      <c r="K18" s="220"/>
      <c r="L18" s="221"/>
      <c r="M18" s="358">
        <f t="shared" si="5"/>
        <v>0</v>
      </c>
      <c r="N18" s="359">
        <f t="shared" si="0"/>
        <v>0</v>
      </c>
      <c r="O18" s="305"/>
      <c r="P18" s="179">
        <f t="shared" si="1"/>
        <v>0</v>
      </c>
      <c r="Q18" s="685">
        <f t="shared" si="6"/>
      </c>
      <c r="R18" s="685">
        <f>IF(AND($D18="",$E18=""),"",IF(OR($D18="",$E18="",$D18=0,$E18=0,$D18&gt;$E18),"Überprüfe Eingaben in Spalte D und E",""))</f>
      </c>
      <c r="S18" s="683"/>
      <c r="T18" s="683"/>
      <c r="U18" s="683"/>
      <c r="V18" s="683"/>
      <c r="W18" s="683"/>
      <c r="X18" s="683"/>
      <c r="Y18" s="683"/>
      <c r="Z18" s="683"/>
    </row>
    <row r="19" spans="1:26" ht="19.5" customHeight="1">
      <c r="A19" s="198">
        <v>8</v>
      </c>
      <c r="B19" s="225"/>
      <c r="C19" s="372"/>
      <c r="D19" s="372"/>
      <c r="E19" s="375"/>
      <c r="F19" s="374"/>
      <c r="G19" s="215"/>
      <c r="H19" s="216"/>
      <c r="I19" s="538">
        <f t="shared" si="3"/>
        <v>0</v>
      </c>
      <c r="J19" s="94">
        <f t="shared" si="4"/>
        <v>0</v>
      </c>
      <c r="K19" s="220"/>
      <c r="L19" s="221"/>
      <c r="M19" s="358">
        <f t="shared" si="5"/>
        <v>0</v>
      </c>
      <c r="N19" s="359">
        <f t="shared" si="0"/>
        <v>0</v>
      </c>
      <c r="O19" s="305"/>
      <c r="P19" s="179">
        <f t="shared" si="1"/>
        <v>0</v>
      </c>
      <c r="Q19" s="685">
        <f t="shared" si="6"/>
      </c>
      <c r="R19" s="685">
        <f>IF(AND($D19="",$E19=""),"",IF(OR($D19="",$E19="",$D19=0,$E19=0,$D19&gt;$E19),"Überprüfe Eingaben in Spalte D und E",""))</f>
      </c>
      <c r="S19" s="683"/>
      <c r="T19" s="683"/>
      <c r="U19" s="683"/>
      <c r="V19" s="683"/>
      <c r="W19" s="683"/>
      <c r="X19" s="683"/>
      <c r="Y19" s="683"/>
      <c r="Z19" s="683"/>
    </row>
    <row r="20" spans="1:26" ht="19.5" customHeight="1">
      <c r="A20" s="198">
        <v>9</v>
      </c>
      <c r="B20" s="304" t="s">
        <v>290</v>
      </c>
      <c r="C20" s="376">
        <v>1</v>
      </c>
      <c r="D20" s="361"/>
      <c r="E20" s="183"/>
      <c r="F20" s="179"/>
      <c r="G20" s="180"/>
      <c r="H20" s="180"/>
      <c r="I20" s="93"/>
      <c r="J20" s="94"/>
      <c r="K20" s="181"/>
      <c r="L20" s="181"/>
      <c r="M20" s="358"/>
      <c r="N20" s="359">
        <f t="shared" si="0"/>
        <v>1</v>
      </c>
      <c r="O20" s="305"/>
      <c r="P20" s="179">
        <f t="shared" si="1"/>
        <v>0</v>
      </c>
      <c r="Q20" s="685"/>
      <c r="R20" s="685"/>
      <c r="S20" s="683"/>
      <c r="T20" s="683"/>
      <c r="U20" s="683"/>
      <c r="V20" s="683"/>
      <c r="W20" s="683"/>
      <c r="X20" s="683"/>
      <c r="Y20" s="683"/>
      <c r="Z20" s="683"/>
    </row>
    <row r="21" spans="1:26" ht="19.5" customHeight="1">
      <c r="A21" s="198">
        <v>10</v>
      </c>
      <c r="B21" s="225" t="s">
        <v>320</v>
      </c>
      <c r="C21" s="376"/>
      <c r="D21" s="372"/>
      <c r="E21" s="222"/>
      <c r="F21" s="215"/>
      <c r="G21" s="216"/>
      <c r="H21" s="216"/>
      <c r="I21" s="538">
        <f>IF(C21=0,0,IF(C21&gt;=1,IF(AND(OR(F21&gt;=1,G21&gt;=1),H21&gt;1),"Gehalt ???",C21*IF(F21="",H21,F21*G21*4.33))))</f>
        <v>0</v>
      </c>
      <c r="J21" s="94">
        <f>I21</f>
        <v>0</v>
      </c>
      <c r="K21" s="220"/>
      <c r="L21" s="221"/>
      <c r="M21" s="358">
        <f t="shared" si="5"/>
        <v>0</v>
      </c>
      <c r="N21" s="359"/>
      <c r="O21" s="305"/>
      <c r="P21" s="179">
        <f t="shared" si="1"/>
        <v>0</v>
      </c>
      <c r="Q21" s="685">
        <f t="shared" si="6"/>
      </c>
      <c r="R21" s="685">
        <f>IF(AND($D21="",$E21=""),"",IF(OR($D21="",$E21="",$D21=0,$E21=0,$D21&gt;$E21),"Überprüfe Eingaben in Spalte D und E",""))</f>
      </c>
      <c r="S21" s="683"/>
      <c r="T21" s="683"/>
      <c r="U21" s="683"/>
      <c r="V21" s="683"/>
      <c r="W21" s="683"/>
      <c r="X21" s="683"/>
      <c r="Y21" s="683"/>
      <c r="Z21" s="683"/>
    </row>
    <row r="22" spans="1:26" ht="19.5" customHeight="1">
      <c r="A22" s="198">
        <v>11</v>
      </c>
      <c r="B22" s="225" t="s">
        <v>320</v>
      </c>
      <c r="C22" s="376"/>
      <c r="D22" s="372"/>
      <c r="E22" s="377"/>
      <c r="F22" s="215"/>
      <c r="G22" s="216"/>
      <c r="H22" s="216"/>
      <c r="I22" s="538">
        <f>IF(C22=0,0,IF(C22&gt;=1,IF(AND(OR(F22&gt;=1,G22&gt;=1),H22&gt;1),"Gehalt ???",C22*IF(F22="",H22,F22*G22*4.33))))</f>
        <v>0</v>
      </c>
      <c r="J22" s="94">
        <f>I22</f>
        <v>0</v>
      </c>
      <c r="K22" s="220"/>
      <c r="L22" s="221"/>
      <c r="M22" s="358">
        <f t="shared" si="5"/>
        <v>0</v>
      </c>
      <c r="N22" s="359">
        <f>$C22*(IF($D22="",1,IF($D22="bis",$E22/12,IF($D22="ab",(12-$E22+1)/12,((E22+1)-D22)/12))))</f>
        <v>0</v>
      </c>
      <c r="O22" s="305"/>
      <c r="P22" s="179">
        <f>N22*O22</f>
        <v>0</v>
      </c>
      <c r="Q22" s="685">
        <f t="shared" si="6"/>
      </c>
      <c r="R22" s="685">
        <f>IF(AND($D22="",$E22=""),"",IF(OR($D22="",$E22="",$D22=0,$E22=0,$D22&gt;$E22),"Überprüfe Eingaben in Spalte D und E",""))</f>
      </c>
      <c r="S22" s="683"/>
      <c r="T22" s="683"/>
      <c r="U22" s="683"/>
      <c r="V22" s="683"/>
      <c r="W22" s="683"/>
      <c r="X22" s="683"/>
      <c r="Y22" s="683"/>
      <c r="Z22" s="683"/>
    </row>
    <row r="23" spans="1:26" ht="19.5" customHeight="1">
      <c r="A23" s="199">
        <v>12</v>
      </c>
      <c r="B23" s="225" t="s">
        <v>320</v>
      </c>
      <c r="C23" s="378"/>
      <c r="D23" s="379"/>
      <c r="E23" s="222"/>
      <c r="F23" s="219"/>
      <c r="G23" s="216"/>
      <c r="H23" s="216"/>
      <c r="I23" s="538">
        <f>IF(C23=0,0,IF(C23&gt;=1,IF(AND(OR(F23&gt;=1,G23&gt;=1),H23&gt;1),"Gehalt ???",C23*IF(F23="",H23,F23*G23*4.33))))</f>
        <v>0</v>
      </c>
      <c r="J23" s="94">
        <f>I23</f>
        <v>0</v>
      </c>
      <c r="K23" s="220"/>
      <c r="L23" s="221"/>
      <c r="M23" s="358">
        <f t="shared" si="5"/>
        <v>0</v>
      </c>
      <c r="N23" s="359">
        <f>$C23*(IF($D23="",1,IF($D23="bis",$E23/12,IF($D23="ab",(12-$E23+1)/12,((E23+1)-D23)/12))))</f>
        <v>0</v>
      </c>
      <c r="O23" s="305"/>
      <c r="P23" s="179">
        <f>N23*O23</f>
        <v>0</v>
      </c>
      <c r="Q23" s="685">
        <f t="shared" si="6"/>
      </c>
      <c r="R23" s="685">
        <f>IF(AND($D23="",$E23=""),"",IF(OR($D23="",$E23="",$D23=0,$E23=0,$D23&gt;$E23),"Überprüfe Eingaben in Spalte D und E",""))</f>
      </c>
      <c r="S23" s="683"/>
      <c r="T23" s="683"/>
      <c r="U23" s="683"/>
      <c r="V23" s="683"/>
      <c r="W23" s="683"/>
      <c r="X23" s="683"/>
      <c r="Y23" s="683"/>
      <c r="Z23" s="683"/>
    </row>
    <row r="24" spans="1:40" s="99" customFormat="1" ht="19.5" customHeight="1">
      <c r="A24" s="200" t="s">
        <v>33</v>
      </c>
      <c r="B24" s="95"/>
      <c r="C24" s="362">
        <f>SUM(C12:C23)</f>
        <v>1</v>
      </c>
      <c r="D24" s="96"/>
      <c r="E24" s="96"/>
      <c r="F24" s="96"/>
      <c r="G24" s="97"/>
      <c r="H24" s="97"/>
      <c r="I24" s="98">
        <f aca="true" t="shared" si="7" ref="I24:N24">SUM(I12:I23)</f>
        <v>0</v>
      </c>
      <c r="J24" s="98">
        <f t="shared" si="7"/>
        <v>0</v>
      </c>
      <c r="K24" s="363">
        <f t="shared" si="7"/>
        <v>0</v>
      </c>
      <c r="L24" s="363">
        <f t="shared" si="7"/>
        <v>0</v>
      </c>
      <c r="M24" s="364">
        <f t="shared" si="7"/>
        <v>0</v>
      </c>
      <c r="N24" s="96">
        <f t="shared" si="7"/>
        <v>1</v>
      </c>
      <c r="O24" s="96"/>
      <c r="P24" s="365">
        <f>SUM(P12:P23)</f>
        <v>0</v>
      </c>
      <c r="Q24" s="687"/>
      <c r="R24" s="687"/>
      <c r="S24" s="687"/>
      <c r="T24" s="687"/>
      <c r="U24" s="687"/>
      <c r="V24" s="687"/>
      <c r="W24" s="687"/>
      <c r="X24" s="687"/>
      <c r="Y24" s="687"/>
      <c r="Z24" s="687"/>
      <c r="AA24" s="366"/>
      <c r="AB24" s="366"/>
      <c r="AC24" s="366"/>
      <c r="AD24" s="366"/>
      <c r="AE24" s="366"/>
      <c r="AF24" s="366"/>
      <c r="AG24" s="366"/>
      <c r="AH24" s="366"/>
      <c r="AI24" s="366"/>
      <c r="AJ24" s="366"/>
      <c r="AK24" s="343"/>
      <c r="AL24" s="343"/>
      <c r="AM24" s="343"/>
      <c r="AN24" s="343"/>
    </row>
    <row r="25" spans="2:26" ht="20.25" customHeight="1">
      <c r="B25" s="100"/>
      <c r="J25" s="310" t="s">
        <v>41</v>
      </c>
      <c r="K25" s="311"/>
      <c r="L25" s="311"/>
      <c r="M25" s="370"/>
      <c r="Q25" s="683"/>
      <c r="R25" s="683"/>
      <c r="S25" s="683"/>
      <c r="T25" s="683"/>
      <c r="U25" s="683"/>
      <c r="V25" s="683"/>
      <c r="W25" s="683"/>
      <c r="X25" s="683"/>
      <c r="Y25" s="683"/>
      <c r="Z25" s="683"/>
    </row>
    <row r="26" spans="10:26" ht="20.25" customHeight="1" thickBot="1">
      <c r="J26" s="103" t="s">
        <v>134</v>
      </c>
      <c r="K26" s="104"/>
      <c r="L26" s="104"/>
      <c r="M26" s="371"/>
      <c r="Q26" s="683"/>
      <c r="R26" s="683"/>
      <c r="S26" s="683"/>
      <c r="T26" s="683"/>
      <c r="U26" s="683"/>
      <c r="V26" s="683"/>
      <c r="W26" s="683"/>
      <c r="X26" s="683"/>
      <c r="Y26" s="683"/>
      <c r="Z26" s="683"/>
    </row>
    <row r="27" spans="10:26" ht="20.25" customHeight="1" thickBot="1" thickTop="1">
      <c r="J27" s="105" t="s">
        <v>42</v>
      </c>
      <c r="K27" s="106"/>
      <c r="L27" s="106"/>
      <c r="M27" s="367">
        <f>ROUND(M24+M25+M26,-2)</f>
        <v>0</v>
      </c>
      <c r="Q27" s="683"/>
      <c r="R27" s="683"/>
      <c r="S27" s="683"/>
      <c r="T27" s="683"/>
      <c r="U27" s="683"/>
      <c r="V27" s="683"/>
      <c r="W27" s="683"/>
      <c r="X27" s="683"/>
      <c r="Y27" s="683"/>
      <c r="Z27" s="683"/>
    </row>
    <row r="28" spans="10:26" ht="20.25" customHeight="1" hidden="1" thickTop="1">
      <c r="J28" s="107" t="s">
        <v>212</v>
      </c>
      <c r="K28" s="108"/>
      <c r="L28" s="108"/>
      <c r="M28" s="344">
        <f>$P$24</f>
        <v>0</v>
      </c>
      <c r="Q28" s="683"/>
      <c r="R28" s="683"/>
      <c r="S28" s="683"/>
      <c r="T28" s="683"/>
      <c r="U28" s="683"/>
      <c r="V28" s="683"/>
      <c r="W28" s="683"/>
      <c r="X28" s="683"/>
      <c r="Y28" s="683"/>
      <c r="Z28" s="683"/>
    </row>
    <row r="29" spans="10:26" ht="20.25" customHeight="1" hidden="1">
      <c r="J29" s="310" t="s">
        <v>291</v>
      </c>
      <c r="K29" s="311"/>
      <c r="L29" s="311"/>
      <c r="M29" s="345">
        <f>Rentabilität!$G$13</f>
        <v>0</v>
      </c>
      <c r="Q29" s="683"/>
      <c r="R29" s="683"/>
      <c r="S29" s="683"/>
      <c r="T29" s="683"/>
      <c r="U29" s="683"/>
      <c r="V29" s="683"/>
      <c r="W29" s="683"/>
      <c r="X29" s="683"/>
      <c r="Y29" s="683"/>
      <c r="Z29" s="683"/>
    </row>
    <row r="30" spans="10:26" ht="20.25" customHeight="1" hidden="1" thickBot="1">
      <c r="J30" s="101" t="s">
        <v>215</v>
      </c>
      <c r="K30" s="102"/>
      <c r="L30" s="311"/>
      <c r="M30" s="345">
        <f>Rentabilität!$G$14</f>
        <v>0</v>
      </c>
      <c r="Q30" s="683"/>
      <c r="R30" s="683"/>
      <c r="S30" s="683"/>
      <c r="T30" s="683"/>
      <c r="U30" s="683"/>
      <c r="V30" s="683"/>
      <c r="W30" s="683"/>
      <c r="X30" s="683"/>
      <c r="Y30" s="683"/>
      <c r="Z30" s="683"/>
    </row>
    <row r="31" spans="10:26" ht="20.25" customHeight="1" hidden="1" thickTop="1">
      <c r="J31" s="308" t="s">
        <v>214</v>
      </c>
      <c r="K31" s="307"/>
      <c r="L31" s="307"/>
      <c r="M31" s="347">
        <f>IF((M29-M30)&lt;0,0,IF(M28=0,"",(M29-M30)/M28))</f>
      </c>
      <c r="Q31" s="683"/>
      <c r="R31" s="683"/>
      <c r="S31" s="683"/>
      <c r="T31" s="683"/>
      <c r="U31" s="683"/>
      <c r="V31" s="683"/>
      <c r="W31" s="683"/>
      <c r="X31" s="683"/>
      <c r="Y31" s="683"/>
      <c r="Z31" s="683"/>
    </row>
    <row r="32" spans="10:26" ht="20.25" customHeight="1" hidden="1" thickBot="1">
      <c r="J32" s="309" t="s">
        <v>213</v>
      </c>
      <c r="K32" s="350"/>
      <c r="L32" s="351"/>
      <c r="M32" s="352"/>
      <c r="Q32" s="683"/>
      <c r="R32" s="683"/>
      <c r="S32" s="683"/>
      <c r="T32" s="683"/>
      <c r="U32" s="683"/>
      <c r="V32" s="683"/>
      <c r="W32" s="683"/>
      <c r="X32" s="683"/>
      <c r="Y32" s="683"/>
      <c r="Z32" s="683"/>
    </row>
    <row r="33" spans="13:26" ht="20.25" customHeight="1" thickTop="1">
      <c r="M33" s="683"/>
      <c r="N33" s="683"/>
      <c r="O33" s="683"/>
      <c r="P33" s="683"/>
      <c r="Q33" s="683"/>
      <c r="R33" s="683"/>
      <c r="S33" s="683"/>
      <c r="T33" s="683"/>
      <c r="U33" s="683"/>
      <c r="V33" s="683"/>
      <c r="W33" s="683"/>
      <c r="X33" s="683"/>
      <c r="Y33" s="683"/>
      <c r="Z33" s="683"/>
    </row>
    <row r="34" spans="1:26" ht="20.25" customHeight="1">
      <c r="A34" s="683"/>
      <c r="B34" s="683"/>
      <c r="C34" s="684"/>
      <c r="D34" s="683"/>
      <c r="E34" s="683"/>
      <c r="F34" s="683"/>
      <c r="G34" s="683"/>
      <c r="H34" s="683"/>
      <c r="I34" s="683"/>
      <c r="J34" s="683"/>
      <c r="K34" s="683"/>
      <c r="L34" s="683"/>
      <c r="M34" s="683"/>
      <c r="N34" s="683"/>
      <c r="O34" s="683"/>
      <c r="P34" s="683"/>
      <c r="Q34" s="683"/>
      <c r="R34" s="683"/>
      <c r="S34" s="683"/>
      <c r="T34" s="683"/>
      <c r="U34" s="683"/>
      <c r="V34" s="683"/>
      <c r="W34" s="683"/>
      <c r="X34" s="683"/>
      <c r="Y34" s="683"/>
      <c r="Z34" s="683"/>
    </row>
    <row r="35" spans="1:26" ht="20.25" customHeight="1">
      <c r="A35" s="683"/>
      <c r="B35" s="683"/>
      <c r="C35" s="684"/>
      <c r="D35" s="683"/>
      <c r="E35" s="683"/>
      <c r="F35" s="683"/>
      <c r="G35" s="683"/>
      <c r="H35" s="683"/>
      <c r="I35" s="683"/>
      <c r="J35" s="683"/>
      <c r="K35" s="683"/>
      <c r="L35" s="683"/>
      <c r="M35" s="683"/>
      <c r="N35" s="683"/>
      <c r="O35" s="683"/>
      <c r="P35" s="683"/>
      <c r="Q35" s="683"/>
      <c r="R35" s="683"/>
      <c r="S35" s="683"/>
      <c r="T35" s="683"/>
      <c r="U35" s="683"/>
      <c r="V35" s="683"/>
      <c r="W35" s="683"/>
      <c r="X35" s="683"/>
      <c r="Y35" s="683"/>
      <c r="Z35" s="683"/>
    </row>
    <row r="36" spans="1:26" ht="20.25" customHeight="1">
      <c r="A36" s="683"/>
      <c r="B36" s="683"/>
      <c r="C36" s="684"/>
      <c r="D36" s="683"/>
      <c r="E36" s="683"/>
      <c r="F36" s="683"/>
      <c r="G36" s="683"/>
      <c r="H36" s="683"/>
      <c r="I36" s="683"/>
      <c r="J36" s="683"/>
      <c r="K36" s="683"/>
      <c r="L36" s="683"/>
      <c r="M36" s="683"/>
      <c r="N36" s="683"/>
      <c r="O36" s="683"/>
      <c r="P36" s="683"/>
      <c r="Q36" s="683"/>
      <c r="R36" s="683"/>
      <c r="S36" s="683"/>
      <c r="T36" s="683"/>
      <c r="U36" s="683"/>
      <c r="V36" s="683"/>
      <c r="W36" s="683"/>
      <c r="X36" s="683"/>
      <c r="Y36" s="683"/>
      <c r="Z36" s="683"/>
    </row>
    <row r="37" spans="1:26" ht="20.25" customHeight="1">
      <c r="A37" s="683"/>
      <c r="B37" s="683"/>
      <c r="C37" s="684"/>
      <c r="D37" s="683"/>
      <c r="E37" s="683"/>
      <c r="F37" s="683"/>
      <c r="G37" s="683"/>
      <c r="H37" s="683"/>
      <c r="I37" s="683"/>
      <c r="J37" s="683"/>
      <c r="K37" s="683"/>
      <c r="L37" s="683"/>
      <c r="M37" s="683"/>
      <c r="N37" s="683"/>
      <c r="O37" s="683"/>
      <c r="P37" s="683"/>
      <c r="Q37" s="683"/>
      <c r="R37" s="683"/>
      <c r="S37" s="683"/>
      <c r="T37" s="683"/>
      <c r="U37" s="683"/>
      <c r="V37" s="683"/>
      <c r="W37" s="683"/>
      <c r="X37" s="683"/>
      <c r="Y37" s="683"/>
      <c r="Z37" s="683"/>
    </row>
    <row r="38" spans="1:26" ht="20.25" customHeight="1">
      <c r="A38" s="683"/>
      <c r="B38" s="683"/>
      <c r="C38" s="684"/>
      <c r="D38" s="683"/>
      <c r="E38" s="683"/>
      <c r="F38" s="683"/>
      <c r="G38" s="683"/>
      <c r="H38" s="683"/>
      <c r="I38" s="683"/>
      <c r="J38" s="683"/>
      <c r="K38" s="683"/>
      <c r="L38" s="683"/>
      <c r="M38" s="683"/>
      <c r="N38" s="683"/>
      <c r="O38" s="683"/>
      <c r="P38" s="683"/>
      <c r="Q38" s="683"/>
      <c r="R38" s="683"/>
      <c r="S38" s="683"/>
      <c r="T38" s="683"/>
      <c r="U38" s="683"/>
      <c r="V38" s="683"/>
      <c r="W38" s="683"/>
      <c r="X38" s="683"/>
      <c r="Y38" s="683"/>
      <c r="Z38" s="683"/>
    </row>
    <row r="39" spans="1:26" ht="20.25" customHeight="1">
      <c r="A39" s="683"/>
      <c r="B39" s="683"/>
      <c r="C39" s="684"/>
      <c r="D39" s="683"/>
      <c r="E39" s="683"/>
      <c r="F39" s="683"/>
      <c r="G39" s="683"/>
      <c r="H39" s="683"/>
      <c r="I39" s="683"/>
      <c r="J39" s="683"/>
      <c r="K39" s="683"/>
      <c r="L39" s="683"/>
      <c r="M39" s="683"/>
      <c r="N39" s="683"/>
      <c r="O39" s="683"/>
      <c r="P39" s="683"/>
      <c r="Q39" s="683"/>
      <c r="R39" s="683"/>
      <c r="S39" s="683"/>
      <c r="T39" s="683"/>
      <c r="U39" s="683"/>
      <c r="V39" s="683"/>
      <c r="W39" s="683"/>
      <c r="X39" s="683"/>
      <c r="Y39" s="683"/>
      <c r="Z39" s="683"/>
    </row>
    <row r="40" spans="1:26" ht="12.75">
      <c r="A40" s="683"/>
      <c r="B40" s="683"/>
      <c r="C40" s="684"/>
      <c r="D40" s="683"/>
      <c r="E40" s="683"/>
      <c r="F40" s="683"/>
      <c r="G40" s="683"/>
      <c r="H40" s="683"/>
      <c r="I40" s="683"/>
      <c r="J40" s="683"/>
      <c r="K40" s="683"/>
      <c r="L40" s="683"/>
      <c r="M40" s="683"/>
      <c r="N40" s="683"/>
      <c r="O40" s="683"/>
      <c r="P40" s="683"/>
      <c r="Q40" s="683"/>
      <c r="R40" s="683"/>
      <c r="S40" s="683"/>
      <c r="T40" s="683"/>
      <c r="U40" s="683"/>
      <c r="V40" s="683"/>
      <c r="W40" s="683"/>
      <c r="X40" s="683"/>
      <c r="Y40" s="683"/>
      <c r="Z40" s="683"/>
    </row>
    <row r="41" spans="1:26" ht="12.75">
      <c r="A41" s="683"/>
      <c r="B41" s="683"/>
      <c r="C41" s="684"/>
      <c r="D41" s="683"/>
      <c r="E41" s="683"/>
      <c r="F41" s="683"/>
      <c r="G41" s="683"/>
      <c r="H41" s="683"/>
      <c r="I41" s="683"/>
      <c r="J41" s="683"/>
      <c r="K41" s="683"/>
      <c r="L41" s="683"/>
      <c r="M41" s="683"/>
      <c r="N41" s="683"/>
      <c r="O41" s="683"/>
      <c r="P41" s="683"/>
      <c r="Q41" s="683"/>
      <c r="R41" s="683"/>
      <c r="S41" s="683"/>
      <c r="T41" s="683"/>
      <c r="U41" s="683"/>
      <c r="V41" s="683"/>
      <c r="W41" s="683"/>
      <c r="X41" s="683"/>
      <c r="Y41" s="683"/>
      <c r="Z41" s="683"/>
    </row>
    <row r="42" spans="1:26" ht="12.75">
      <c r="A42" s="683"/>
      <c r="B42" s="683"/>
      <c r="C42" s="684"/>
      <c r="D42" s="683"/>
      <c r="E42" s="683"/>
      <c r="F42" s="683"/>
      <c r="G42" s="683"/>
      <c r="H42" s="683"/>
      <c r="I42" s="683"/>
      <c r="J42" s="683"/>
      <c r="K42" s="683"/>
      <c r="L42" s="683"/>
      <c r="M42" s="683"/>
      <c r="N42" s="683"/>
      <c r="O42" s="683"/>
      <c r="P42" s="683"/>
      <c r="Q42" s="683"/>
      <c r="R42" s="683"/>
      <c r="S42" s="683"/>
      <c r="T42" s="683"/>
      <c r="U42" s="683"/>
      <c r="V42" s="683"/>
      <c r="W42" s="683"/>
      <c r="X42" s="683"/>
      <c r="Y42" s="683"/>
      <c r="Z42" s="683"/>
    </row>
    <row r="43" spans="1:26" ht="12.75">
      <c r="A43" s="683"/>
      <c r="B43" s="683"/>
      <c r="C43" s="684"/>
      <c r="D43" s="683"/>
      <c r="E43" s="683"/>
      <c r="F43" s="683"/>
      <c r="G43" s="683"/>
      <c r="H43" s="683"/>
      <c r="I43" s="683"/>
      <c r="J43" s="683"/>
      <c r="K43" s="683"/>
      <c r="L43" s="683"/>
      <c r="M43" s="683"/>
      <c r="N43" s="683"/>
      <c r="O43" s="683"/>
      <c r="P43" s="683"/>
      <c r="Q43" s="683"/>
      <c r="R43" s="683"/>
      <c r="S43" s="683"/>
      <c r="T43" s="683"/>
      <c r="U43" s="683"/>
      <c r="V43" s="683"/>
      <c r="W43" s="683"/>
      <c r="X43" s="683"/>
      <c r="Y43" s="683"/>
      <c r="Z43" s="683"/>
    </row>
    <row r="44" spans="1:26" ht="12.75">
      <c r="A44" s="683"/>
      <c r="B44" s="683"/>
      <c r="C44" s="684"/>
      <c r="D44" s="683"/>
      <c r="E44" s="683"/>
      <c r="F44" s="683"/>
      <c r="G44" s="683"/>
      <c r="H44" s="683"/>
      <c r="I44" s="683"/>
      <c r="J44" s="683"/>
      <c r="K44" s="683"/>
      <c r="L44" s="683"/>
      <c r="M44" s="683"/>
      <c r="N44" s="683"/>
      <c r="O44" s="683"/>
      <c r="P44" s="683"/>
      <c r="Q44" s="683"/>
      <c r="R44" s="683"/>
      <c r="S44" s="683"/>
      <c r="T44" s="683"/>
      <c r="U44" s="683"/>
      <c r="V44" s="683"/>
      <c r="W44" s="683"/>
      <c r="X44" s="683"/>
      <c r="Y44" s="683"/>
      <c r="Z44" s="683"/>
    </row>
    <row r="45" spans="1:26" ht="12.75">
      <c r="A45" s="683"/>
      <c r="B45" s="683"/>
      <c r="C45" s="684"/>
      <c r="D45" s="683"/>
      <c r="E45" s="683"/>
      <c r="F45" s="683"/>
      <c r="G45" s="683"/>
      <c r="H45" s="683"/>
      <c r="I45" s="683"/>
      <c r="J45" s="683"/>
      <c r="K45" s="683"/>
      <c r="L45" s="683"/>
      <c r="M45" s="683"/>
      <c r="N45" s="683"/>
      <c r="O45" s="683"/>
      <c r="P45" s="683"/>
      <c r="Q45" s="683"/>
      <c r="R45" s="683"/>
      <c r="S45" s="683"/>
      <c r="T45" s="683"/>
      <c r="U45" s="683"/>
      <c r="V45" s="683"/>
      <c r="W45" s="683"/>
      <c r="X45" s="683"/>
      <c r="Y45" s="683"/>
      <c r="Z45" s="683"/>
    </row>
    <row r="46" spans="1:26" ht="12.75">
      <c r="A46" s="683"/>
      <c r="B46" s="683"/>
      <c r="C46" s="684"/>
      <c r="D46" s="683"/>
      <c r="E46" s="683"/>
      <c r="F46" s="683"/>
      <c r="G46" s="683"/>
      <c r="H46" s="683"/>
      <c r="I46" s="683"/>
      <c r="J46" s="683"/>
      <c r="K46" s="683"/>
      <c r="L46" s="683"/>
      <c r="M46" s="683"/>
      <c r="N46" s="683"/>
      <c r="O46" s="683"/>
      <c r="P46" s="683"/>
      <c r="Q46" s="683"/>
      <c r="R46" s="683"/>
      <c r="S46" s="683"/>
      <c r="T46" s="683"/>
      <c r="U46" s="683"/>
      <c r="V46" s="683"/>
      <c r="W46" s="683"/>
      <c r="X46" s="683"/>
      <c r="Y46" s="683"/>
      <c r="Z46" s="683"/>
    </row>
    <row r="47" spans="1:26" ht="12.75">
      <c r="A47" s="683"/>
      <c r="B47" s="683"/>
      <c r="C47" s="684"/>
      <c r="D47" s="683"/>
      <c r="E47" s="683"/>
      <c r="F47" s="683"/>
      <c r="G47" s="683"/>
      <c r="H47" s="683"/>
      <c r="I47" s="683"/>
      <c r="J47" s="683"/>
      <c r="K47" s="683"/>
      <c r="L47" s="683"/>
      <c r="M47" s="683"/>
      <c r="N47" s="683"/>
      <c r="O47" s="683"/>
      <c r="P47" s="683"/>
      <c r="Q47" s="683"/>
      <c r="R47" s="683"/>
      <c r="S47" s="683"/>
      <c r="T47" s="683"/>
      <c r="U47" s="683"/>
      <c r="V47" s="683"/>
      <c r="W47" s="683"/>
      <c r="X47" s="683"/>
      <c r="Y47" s="683"/>
      <c r="Z47" s="683"/>
    </row>
    <row r="48" spans="1:26" ht="12.75">
      <c r="A48" s="683"/>
      <c r="B48" s="683"/>
      <c r="C48" s="684"/>
      <c r="D48" s="683"/>
      <c r="E48" s="683"/>
      <c r="F48" s="683"/>
      <c r="G48" s="683"/>
      <c r="H48" s="683"/>
      <c r="I48" s="683"/>
      <c r="J48" s="683"/>
      <c r="K48" s="683"/>
      <c r="L48" s="683"/>
      <c r="M48" s="683"/>
      <c r="N48" s="683"/>
      <c r="O48" s="683"/>
      <c r="P48" s="683"/>
      <c r="Q48" s="683"/>
      <c r="R48" s="683"/>
      <c r="S48" s="683"/>
      <c r="T48" s="683"/>
      <c r="U48" s="683"/>
      <c r="V48" s="683"/>
      <c r="W48" s="683"/>
      <c r="X48" s="683"/>
      <c r="Y48" s="683"/>
      <c r="Z48" s="683"/>
    </row>
    <row r="49" spans="1:26" ht="12.75">
      <c r="A49" s="683"/>
      <c r="B49" s="683"/>
      <c r="C49" s="684"/>
      <c r="D49" s="683"/>
      <c r="E49" s="683"/>
      <c r="F49" s="683"/>
      <c r="G49" s="683"/>
      <c r="H49" s="683"/>
      <c r="I49" s="683"/>
      <c r="J49" s="683"/>
      <c r="K49" s="683"/>
      <c r="L49" s="683"/>
      <c r="M49" s="683"/>
      <c r="N49" s="683"/>
      <c r="O49" s="683"/>
      <c r="P49" s="683"/>
      <c r="Q49" s="683"/>
      <c r="R49" s="683"/>
      <c r="S49" s="683"/>
      <c r="T49" s="683"/>
      <c r="U49" s="683"/>
      <c r="V49" s="683"/>
      <c r="W49" s="683"/>
      <c r="X49" s="683"/>
      <c r="Y49" s="683"/>
      <c r="Z49" s="683"/>
    </row>
    <row r="50" spans="1:26" ht="12.75">
      <c r="A50" s="683"/>
      <c r="B50" s="683"/>
      <c r="C50" s="684"/>
      <c r="D50" s="683"/>
      <c r="E50" s="683"/>
      <c r="F50" s="683"/>
      <c r="G50" s="683"/>
      <c r="H50" s="683"/>
      <c r="I50" s="683"/>
      <c r="J50" s="683"/>
      <c r="K50" s="683"/>
      <c r="L50" s="683"/>
      <c r="M50" s="683"/>
      <c r="N50" s="683"/>
      <c r="O50" s="683"/>
      <c r="P50" s="683"/>
      <c r="Q50" s="683"/>
      <c r="R50" s="683"/>
      <c r="S50" s="683"/>
      <c r="T50" s="683"/>
      <c r="U50" s="683"/>
      <c r="V50" s="683"/>
      <c r="W50" s="683"/>
      <c r="X50" s="683"/>
      <c r="Y50" s="683"/>
      <c r="Z50" s="683"/>
    </row>
    <row r="51" spans="1:26" ht="12.75">
      <c r="A51" s="683"/>
      <c r="B51" s="683"/>
      <c r="C51" s="684"/>
      <c r="D51" s="683"/>
      <c r="E51" s="683"/>
      <c r="F51" s="683"/>
      <c r="G51" s="683"/>
      <c r="H51" s="683"/>
      <c r="I51" s="683"/>
      <c r="J51" s="683"/>
      <c r="K51" s="683"/>
      <c r="L51" s="683"/>
      <c r="M51" s="683"/>
      <c r="N51" s="683"/>
      <c r="O51" s="683"/>
      <c r="P51" s="683"/>
      <c r="Q51" s="683"/>
      <c r="R51" s="683"/>
      <c r="S51" s="683"/>
      <c r="T51" s="683"/>
      <c r="U51" s="683"/>
      <c r="V51" s="683"/>
      <c r="W51" s="683"/>
      <c r="X51" s="683"/>
      <c r="Y51" s="683"/>
      <c r="Z51" s="683"/>
    </row>
    <row r="52" spans="1:26" ht="12.75">
      <c r="A52" s="683"/>
      <c r="B52" s="683"/>
      <c r="C52" s="684"/>
      <c r="D52" s="683"/>
      <c r="E52" s="683"/>
      <c r="F52" s="683"/>
      <c r="G52" s="683"/>
      <c r="H52" s="683"/>
      <c r="I52" s="683"/>
      <c r="J52" s="683"/>
      <c r="K52" s="683"/>
      <c r="L52" s="683"/>
      <c r="M52" s="683"/>
      <c r="N52" s="683"/>
      <c r="O52" s="683"/>
      <c r="P52" s="683"/>
      <c r="Q52" s="683"/>
      <c r="R52" s="683"/>
      <c r="S52" s="683"/>
      <c r="T52" s="683"/>
      <c r="U52" s="683"/>
      <c r="V52" s="683"/>
      <c r="W52" s="683"/>
      <c r="X52" s="683"/>
      <c r="Y52" s="683"/>
      <c r="Z52" s="683"/>
    </row>
    <row r="53" spans="1:26" ht="12.75">
      <c r="A53" s="683"/>
      <c r="B53" s="683"/>
      <c r="C53" s="684"/>
      <c r="D53" s="683"/>
      <c r="E53" s="683"/>
      <c r="F53" s="683"/>
      <c r="G53" s="683"/>
      <c r="H53" s="683"/>
      <c r="I53" s="683"/>
      <c r="J53" s="683"/>
      <c r="K53" s="683"/>
      <c r="L53" s="683"/>
      <c r="M53" s="683"/>
      <c r="N53" s="683"/>
      <c r="O53" s="683"/>
      <c r="P53" s="683"/>
      <c r="Q53" s="683"/>
      <c r="R53" s="683"/>
      <c r="S53" s="683"/>
      <c r="T53" s="683"/>
      <c r="U53" s="683"/>
      <c r="V53" s="683"/>
      <c r="W53" s="683"/>
      <c r="X53" s="683"/>
      <c r="Y53" s="683"/>
      <c r="Z53" s="683"/>
    </row>
    <row r="54" spans="1:26" ht="12.75">
      <c r="A54" s="683"/>
      <c r="B54" s="683"/>
      <c r="C54" s="684"/>
      <c r="D54" s="683"/>
      <c r="E54" s="683"/>
      <c r="F54" s="683"/>
      <c r="G54" s="683"/>
      <c r="H54" s="683"/>
      <c r="I54" s="683"/>
      <c r="J54" s="683"/>
      <c r="K54" s="683"/>
      <c r="L54" s="683"/>
      <c r="M54" s="683"/>
      <c r="N54" s="683"/>
      <c r="O54" s="683"/>
      <c r="P54" s="683"/>
      <c r="Q54" s="683"/>
      <c r="R54" s="683"/>
      <c r="S54" s="683"/>
      <c r="T54" s="683"/>
      <c r="U54" s="683"/>
      <c r="V54" s="683"/>
      <c r="W54" s="683"/>
      <c r="X54" s="683"/>
      <c r="Y54" s="683"/>
      <c r="Z54" s="683"/>
    </row>
    <row r="55" spans="1:26" ht="12.75">
      <c r="A55" s="683"/>
      <c r="B55" s="683"/>
      <c r="C55" s="684"/>
      <c r="D55" s="683"/>
      <c r="E55" s="683"/>
      <c r="F55" s="683"/>
      <c r="G55" s="683"/>
      <c r="H55" s="683"/>
      <c r="I55" s="683"/>
      <c r="J55" s="683"/>
      <c r="K55" s="683"/>
      <c r="L55" s="683"/>
      <c r="M55" s="683"/>
      <c r="N55" s="683"/>
      <c r="O55" s="683"/>
      <c r="P55" s="683"/>
      <c r="Q55" s="683"/>
      <c r="R55" s="683"/>
      <c r="S55" s="683"/>
      <c r="T55" s="683"/>
      <c r="U55" s="683"/>
      <c r="V55" s="683"/>
      <c r="W55" s="683"/>
      <c r="X55" s="683"/>
      <c r="Y55" s="683"/>
      <c r="Z55" s="683"/>
    </row>
    <row r="56" spans="1:26" ht="12.75">
      <c r="A56" s="683"/>
      <c r="B56" s="683"/>
      <c r="C56" s="684"/>
      <c r="D56" s="683"/>
      <c r="E56" s="683"/>
      <c r="F56" s="683"/>
      <c r="G56" s="683"/>
      <c r="H56" s="683"/>
      <c r="I56" s="683"/>
      <c r="J56" s="683"/>
      <c r="K56" s="683"/>
      <c r="L56" s="683"/>
      <c r="M56" s="683"/>
      <c r="N56" s="683"/>
      <c r="O56" s="683"/>
      <c r="P56" s="683"/>
      <c r="Q56" s="683"/>
      <c r="R56" s="683"/>
      <c r="S56" s="683"/>
      <c r="T56" s="683"/>
      <c r="U56" s="683"/>
      <c r="V56" s="683"/>
      <c r="W56" s="683"/>
      <c r="X56" s="683"/>
      <c r="Y56" s="683"/>
      <c r="Z56" s="683"/>
    </row>
    <row r="57" spans="1:26" ht="12.75">
      <c r="A57" s="683"/>
      <c r="B57" s="683"/>
      <c r="C57" s="684"/>
      <c r="D57" s="683"/>
      <c r="E57" s="683"/>
      <c r="F57" s="683"/>
      <c r="G57" s="683"/>
      <c r="H57" s="683"/>
      <c r="I57" s="683"/>
      <c r="J57" s="683"/>
      <c r="K57" s="683"/>
      <c r="L57" s="683"/>
      <c r="M57" s="683"/>
      <c r="N57" s="683"/>
      <c r="O57" s="683"/>
      <c r="P57" s="683"/>
      <c r="Q57" s="683"/>
      <c r="R57" s="683"/>
      <c r="S57" s="683"/>
      <c r="T57" s="683"/>
      <c r="U57" s="683"/>
      <c r="V57" s="683"/>
      <c r="W57" s="683"/>
      <c r="X57" s="683"/>
      <c r="Y57" s="683"/>
      <c r="Z57" s="683"/>
    </row>
    <row r="58" spans="1:26" ht="12.75">
      <c r="A58" s="683"/>
      <c r="B58" s="683"/>
      <c r="C58" s="684"/>
      <c r="D58" s="683"/>
      <c r="E58" s="683"/>
      <c r="F58" s="683"/>
      <c r="G58" s="683"/>
      <c r="H58" s="683"/>
      <c r="I58" s="683"/>
      <c r="J58" s="683"/>
      <c r="K58" s="683"/>
      <c r="L58" s="683"/>
      <c r="M58" s="683"/>
      <c r="N58" s="683"/>
      <c r="O58" s="683"/>
      <c r="P58" s="683"/>
      <c r="Q58" s="683"/>
      <c r="R58" s="683"/>
      <c r="S58" s="683"/>
      <c r="T58" s="683"/>
      <c r="U58" s="683"/>
      <c r="V58" s="683"/>
      <c r="W58" s="683"/>
      <c r="X58" s="683"/>
      <c r="Y58" s="683"/>
      <c r="Z58" s="683"/>
    </row>
    <row r="59" spans="1:26" ht="12.75">
      <c r="A59" s="683"/>
      <c r="B59" s="683"/>
      <c r="C59" s="684"/>
      <c r="D59" s="683"/>
      <c r="E59" s="683"/>
      <c r="F59" s="683"/>
      <c r="G59" s="683"/>
      <c r="H59" s="683"/>
      <c r="I59" s="683"/>
      <c r="J59" s="683"/>
      <c r="K59" s="683"/>
      <c r="L59" s="683"/>
      <c r="M59" s="683"/>
      <c r="N59" s="683"/>
      <c r="O59" s="683"/>
      <c r="P59" s="683"/>
      <c r="Q59" s="683"/>
      <c r="R59" s="683"/>
      <c r="S59" s="683"/>
      <c r="T59" s="683"/>
      <c r="U59" s="683"/>
      <c r="V59" s="683"/>
      <c r="W59" s="683"/>
      <c r="X59" s="683"/>
      <c r="Y59" s="683"/>
      <c r="Z59" s="683"/>
    </row>
    <row r="60" spans="1:26" ht="12.75">
      <c r="A60" s="683"/>
      <c r="B60" s="683"/>
      <c r="C60" s="684"/>
      <c r="D60" s="683"/>
      <c r="E60" s="683"/>
      <c r="F60" s="683"/>
      <c r="G60" s="683"/>
      <c r="H60" s="683"/>
      <c r="I60" s="683"/>
      <c r="J60" s="683"/>
      <c r="K60" s="683"/>
      <c r="L60" s="683"/>
      <c r="M60" s="683"/>
      <c r="N60" s="683"/>
      <c r="O60" s="683"/>
      <c r="P60" s="683"/>
      <c r="Q60" s="683"/>
      <c r="R60" s="683"/>
      <c r="S60" s="683"/>
      <c r="T60" s="683"/>
      <c r="U60" s="683"/>
      <c r="V60" s="683"/>
      <c r="W60" s="683"/>
      <c r="X60" s="683"/>
      <c r="Y60" s="683"/>
      <c r="Z60" s="683"/>
    </row>
    <row r="61" spans="1:26" ht="12.75">
      <c r="A61" s="683"/>
      <c r="B61" s="683"/>
      <c r="C61" s="684"/>
      <c r="D61" s="683"/>
      <c r="E61" s="683"/>
      <c r="F61" s="683"/>
      <c r="G61" s="683"/>
      <c r="H61" s="683"/>
      <c r="I61" s="683"/>
      <c r="J61" s="683"/>
      <c r="K61" s="683"/>
      <c r="L61" s="683"/>
      <c r="M61" s="683"/>
      <c r="N61" s="683"/>
      <c r="O61" s="683"/>
      <c r="P61" s="683"/>
      <c r="Q61" s="683"/>
      <c r="R61" s="683"/>
      <c r="S61" s="683"/>
      <c r="T61" s="683"/>
      <c r="U61" s="683"/>
      <c r="V61" s="683"/>
      <c r="W61" s="683"/>
      <c r="X61" s="683"/>
      <c r="Y61" s="683"/>
      <c r="Z61" s="683"/>
    </row>
    <row r="62" spans="1:26" ht="12.75">
      <c r="A62" s="683"/>
      <c r="B62" s="683"/>
      <c r="C62" s="684"/>
      <c r="D62" s="683"/>
      <c r="E62" s="683"/>
      <c r="F62" s="683"/>
      <c r="G62" s="683"/>
      <c r="H62" s="683"/>
      <c r="I62" s="683"/>
      <c r="J62" s="683"/>
      <c r="K62" s="683"/>
      <c r="L62" s="683"/>
      <c r="M62" s="683"/>
      <c r="N62" s="683"/>
      <c r="O62" s="683"/>
      <c r="P62" s="683"/>
      <c r="Q62" s="683"/>
      <c r="R62" s="683"/>
      <c r="S62" s="683"/>
      <c r="T62" s="683"/>
      <c r="U62" s="683"/>
      <c r="V62" s="683"/>
      <c r="W62" s="683"/>
      <c r="X62" s="683"/>
      <c r="Y62" s="683"/>
      <c r="Z62" s="683"/>
    </row>
    <row r="63" spans="1:26" ht="12.75">
      <c r="A63" s="683"/>
      <c r="B63" s="683"/>
      <c r="C63" s="684"/>
      <c r="D63" s="683"/>
      <c r="E63" s="683"/>
      <c r="F63" s="683"/>
      <c r="G63" s="683"/>
      <c r="H63" s="683"/>
      <c r="I63" s="683"/>
      <c r="J63" s="683"/>
      <c r="K63" s="683"/>
      <c r="L63" s="683"/>
      <c r="M63" s="683"/>
      <c r="N63" s="683"/>
      <c r="O63" s="683"/>
      <c r="P63" s="683"/>
      <c r="Q63" s="683"/>
      <c r="R63" s="683"/>
      <c r="S63" s="683"/>
      <c r="T63" s="683"/>
      <c r="U63" s="683"/>
      <c r="V63" s="683"/>
      <c r="W63" s="683"/>
      <c r="X63" s="683"/>
      <c r="Y63" s="683"/>
      <c r="Z63" s="683"/>
    </row>
    <row r="64" spans="1:26" ht="12.75">
      <c r="A64" s="683"/>
      <c r="B64" s="683"/>
      <c r="C64" s="684"/>
      <c r="D64" s="683"/>
      <c r="E64" s="683"/>
      <c r="F64" s="683"/>
      <c r="G64" s="683"/>
      <c r="H64" s="683"/>
      <c r="I64" s="683"/>
      <c r="J64" s="683"/>
      <c r="K64" s="683"/>
      <c r="L64" s="683"/>
      <c r="M64" s="683"/>
      <c r="N64" s="683"/>
      <c r="O64" s="683"/>
      <c r="P64" s="683"/>
      <c r="Q64" s="683"/>
      <c r="R64" s="683"/>
      <c r="S64" s="683"/>
      <c r="T64" s="683"/>
      <c r="U64" s="683"/>
      <c r="V64" s="683"/>
      <c r="W64" s="683"/>
      <c r="X64" s="683"/>
      <c r="Y64" s="683"/>
      <c r="Z64" s="683"/>
    </row>
    <row r="65" spans="1:26" ht="12.75">
      <c r="A65" s="683"/>
      <c r="B65" s="683"/>
      <c r="C65" s="684"/>
      <c r="D65" s="683"/>
      <c r="E65" s="683"/>
      <c r="F65" s="683"/>
      <c r="G65" s="683"/>
      <c r="H65" s="683"/>
      <c r="I65" s="683"/>
      <c r="J65" s="683"/>
      <c r="K65" s="683"/>
      <c r="L65" s="683"/>
      <c r="M65" s="683"/>
      <c r="N65" s="683"/>
      <c r="O65" s="683"/>
      <c r="P65" s="683"/>
      <c r="Q65" s="683"/>
      <c r="R65" s="683"/>
      <c r="S65" s="683"/>
      <c r="T65" s="683"/>
      <c r="U65" s="683"/>
      <c r="V65" s="683"/>
      <c r="W65" s="683"/>
      <c r="X65" s="683"/>
      <c r="Y65" s="683"/>
      <c r="Z65" s="683"/>
    </row>
    <row r="66" spans="1:26" ht="12.75">
      <c r="A66" s="683"/>
      <c r="B66" s="683"/>
      <c r="C66" s="684"/>
      <c r="D66" s="683"/>
      <c r="E66" s="683"/>
      <c r="F66" s="683"/>
      <c r="G66" s="683"/>
      <c r="H66" s="683"/>
      <c r="I66" s="683"/>
      <c r="J66" s="683"/>
      <c r="K66" s="683"/>
      <c r="L66" s="683"/>
      <c r="M66" s="683"/>
      <c r="N66" s="683"/>
      <c r="O66" s="683"/>
      <c r="P66" s="683"/>
      <c r="Q66" s="683"/>
      <c r="R66" s="683"/>
      <c r="S66" s="683"/>
      <c r="T66" s="683"/>
      <c r="U66" s="683"/>
      <c r="V66" s="683"/>
      <c r="W66" s="683"/>
      <c r="X66" s="683"/>
      <c r="Y66" s="683"/>
      <c r="Z66" s="683"/>
    </row>
    <row r="67" spans="1:26" ht="12.75">
      <c r="A67" s="683"/>
      <c r="B67" s="683"/>
      <c r="C67" s="684"/>
      <c r="D67" s="683"/>
      <c r="E67" s="683"/>
      <c r="F67" s="683"/>
      <c r="G67" s="683"/>
      <c r="H67" s="683"/>
      <c r="I67" s="683"/>
      <c r="J67" s="683"/>
      <c r="K67" s="683"/>
      <c r="L67" s="683"/>
      <c r="M67" s="683"/>
      <c r="N67" s="683"/>
      <c r="O67" s="683"/>
      <c r="P67" s="683"/>
      <c r="Q67" s="683"/>
      <c r="R67" s="683"/>
      <c r="S67" s="683"/>
      <c r="T67" s="683"/>
      <c r="U67" s="683"/>
      <c r="V67" s="683"/>
      <c r="W67" s="683"/>
      <c r="X67" s="683"/>
      <c r="Y67" s="683"/>
      <c r="Z67" s="683"/>
    </row>
    <row r="68" spans="1:26" ht="12.75">
      <c r="A68" s="683"/>
      <c r="B68" s="683"/>
      <c r="C68" s="684"/>
      <c r="D68" s="683"/>
      <c r="E68" s="683"/>
      <c r="F68" s="683"/>
      <c r="G68" s="683"/>
      <c r="H68" s="683"/>
      <c r="I68" s="683"/>
      <c r="J68" s="683"/>
      <c r="K68" s="683"/>
      <c r="L68" s="683"/>
      <c r="M68" s="683"/>
      <c r="N68" s="683"/>
      <c r="O68" s="683"/>
      <c r="P68" s="683"/>
      <c r="Q68" s="683"/>
      <c r="R68" s="683"/>
      <c r="S68" s="683"/>
      <c r="T68" s="683"/>
      <c r="U68" s="683"/>
      <c r="V68" s="683"/>
      <c r="W68" s="683"/>
      <c r="X68" s="683"/>
      <c r="Y68" s="683"/>
      <c r="Z68" s="683"/>
    </row>
    <row r="69" spans="1:26" ht="12.75">
      <c r="A69" s="683"/>
      <c r="B69" s="683"/>
      <c r="C69" s="684"/>
      <c r="D69" s="683"/>
      <c r="E69" s="683"/>
      <c r="F69" s="683"/>
      <c r="G69" s="683"/>
      <c r="H69" s="683"/>
      <c r="I69" s="683"/>
      <c r="J69" s="683"/>
      <c r="K69" s="683"/>
      <c r="L69" s="683"/>
      <c r="M69" s="683"/>
      <c r="N69" s="683"/>
      <c r="O69" s="683"/>
      <c r="P69" s="683"/>
      <c r="Q69" s="683"/>
      <c r="R69" s="683"/>
      <c r="S69" s="683"/>
      <c r="T69" s="683"/>
      <c r="U69" s="683"/>
      <c r="V69" s="683"/>
      <c r="W69" s="683"/>
      <c r="X69" s="683"/>
      <c r="Y69" s="683"/>
      <c r="Z69" s="683"/>
    </row>
    <row r="70" spans="1:26" ht="12.75">
      <c r="A70" s="683"/>
      <c r="B70" s="683"/>
      <c r="C70" s="684"/>
      <c r="D70" s="683"/>
      <c r="E70" s="683"/>
      <c r="F70" s="683"/>
      <c r="G70" s="683"/>
      <c r="H70" s="683"/>
      <c r="I70" s="683"/>
      <c r="J70" s="683"/>
      <c r="K70" s="683"/>
      <c r="L70" s="683"/>
      <c r="M70" s="683"/>
      <c r="N70" s="683"/>
      <c r="O70" s="683"/>
      <c r="P70" s="683"/>
      <c r="Q70" s="683"/>
      <c r="R70" s="683"/>
      <c r="S70" s="683"/>
      <c r="T70" s="683"/>
      <c r="U70" s="683"/>
      <c r="V70" s="683"/>
      <c r="W70" s="683"/>
      <c r="X70" s="683"/>
      <c r="Y70" s="683"/>
      <c r="Z70" s="683"/>
    </row>
    <row r="71" spans="1:26" ht="12.75">
      <c r="A71" s="683"/>
      <c r="B71" s="683"/>
      <c r="C71" s="684"/>
      <c r="D71" s="683"/>
      <c r="E71" s="683"/>
      <c r="F71" s="683"/>
      <c r="G71" s="683"/>
      <c r="H71" s="683"/>
      <c r="I71" s="683"/>
      <c r="J71" s="683"/>
      <c r="K71" s="683"/>
      <c r="L71" s="683"/>
      <c r="M71" s="683"/>
      <c r="N71" s="683"/>
      <c r="O71" s="683"/>
      <c r="P71" s="683"/>
      <c r="Q71" s="683"/>
      <c r="R71" s="683"/>
      <c r="S71" s="683"/>
      <c r="T71" s="683"/>
      <c r="U71" s="683"/>
      <c r="V71" s="683"/>
      <c r="W71" s="683"/>
      <c r="X71" s="683"/>
      <c r="Y71" s="683"/>
      <c r="Z71" s="683"/>
    </row>
    <row r="72" spans="1:26" ht="12.75">
      <c r="A72" s="683"/>
      <c r="B72" s="683"/>
      <c r="C72" s="684"/>
      <c r="D72" s="683"/>
      <c r="E72" s="683"/>
      <c r="F72" s="683"/>
      <c r="G72" s="683"/>
      <c r="H72" s="683"/>
      <c r="I72" s="683"/>
      <c r="J72" s="683"/>
      <c r="K72" s="683"/>
      <c r="L72" s="683"/>
      <c r="M72" s="683"/>
      <c r="N72" s="683"/>
      <c r="O72" s="683"/>
      <c r="P72" s="683"/>
      <c r="Q72" s="683"/>
      <c r="R72" s="683"/>
      <c r="S72" s="683"/>
      <c r="T72" s="683"/>
      <c r="U72" s="683"/>
      <c r="V72" s="683"/>
      <c r="W72" s="683"/>
      <c r="X72" s="683"/>
      <c r="Y72" s="683"/>
      <c r="Z72" s="683"/>
    </row>
    <row r="73" spans="1:26" ht="12.75">
      <c r="A73" s="683"/>
      <c r="B73" s="683"/>
      <c r="C73" s="684"/>
      <c r="D73" s="683"/>
      <c r="E73" s="683"/>
      <c r="F73" s="683"/>
      <c r="G73" s="683"/>
      <c r="H73" s="683"/>
      <c r="I73" s="683"/>
      <c r="J73" s="683"/>
      <c r="K73" s="683"/>
      <c r="L73" s="683"/>
      <c r="M73" s="683"/>
      <c r="N73" s="683"/>
      <c r="O73" s="683"/>
      <c r="P73" s="683"/>
      <c r="Q73" s="683"/>
      <c r="R73" s="683"/>
      <c r="S73" s="683"/>
      <c r="T73" s="683"/>
      <c r="U73" s="683"/>
      <c r="V73" s="683"/>
      <c r="W73" s="683"/>
      <c r="X73" s="683"/>
      <c r="Y73" s="683"/>
      <c r="Z73" s="683"/>
    </row>
    <row r="74" spans="1:26" ht="12.75">
      <c r="A74" s="683"/>
      <c r="B74" s="683"/>
      <c r="C74" s="684"/>
      <c r="D74" s="683"/>
      <c r="E74" s="683"/>
      <c r="F74" s="683"/>
      <c r="G74" s="683"/>
      <c r="H74" s="683"/>
      <c r="I74" s="683"/>
      <c r="J74" s="683"/>
      <c r="K74" s="683"/>
      <c r="L74" s="683"/>
      <c r="M74" s="683"/>
      <c r="N74" s="683"/>
      <c r="O74" s="683"/>
      <c r="P74" s="683"/>
      <c r="Q74" s="683"/>
      <c r="R74" s="683"/>
      <c r="S74" s="683"/>
      <c r="T74" s="683"/>
      <c r="U74" s="683"/>
      <c r="V74" s="683"/>
      <c r="W74" s="683"/>
      <c r="X74" s="683"/>
      <c r="Y74" s="683"/>
      <c r="Z74" s="683"/>
    </row>
    <row r="75" spans="1:26" ht="12.75">
      <c r="A75" s="683"/>
      <c r="B75" s="683"/>
      <c r="C75" s="684"/>
      <c r="D75" s="683"/>
      <c r="E75" s="683"/>
      <c r="F75" s="683"/>
      <c r="G75" s="683"/>
      <c r="H75" s="683"/>
      <c r="I75" s="683"/>
      <c r="J75" s="683"/>
      <c r="K75" s="683"/>
      <c r="L75" s="683"/>
      <c r="M75" s="683"/>
      <c r="N75" s="683"/>
      <c r="O75" s="683"/>
      <c r="P75" s="683"/>
      <c r="Q75" s="683"/>
      <c r="R75" s="683"/>
      <c r="S75" s="683"/>
      <c r="T75" s="683"/>
      <c r="U75" s="683"/>
      <c r="V75" s="683"/>
      <c r="W75" s="683"/>
      <c r="X75" s="683"/>
      <c r="Y75" s="683"/>
      <c r="Z75" s="683"/>
    </row>
    <row r="76" spans="1:26" ht="12.75">
      <c r="A76" s="683"/>
      <c r="B76" s="683"/>
      <c r="C76" s="684"/>
      <c r="D76" s="683"/>
      <c r="E76" s="683"/>
      <c r="F76" s="683"/>
      <c r="G76" s="683"/>
      <c r="H76" s="683"/>
      <c r="I76" s="683"/>
      <c r="J76" s="683"/>
      <c r="K76" s="683"/>
      <c r="L76" s="683"/>
      <c r="M76" s="683"/>
      <c r="N76" s="683"/>
      <c r="O76" s="683"/>
      <c r="P76" s="683"/>
      <c r="Q76" s="683"/>
      <c r="R76" s="683"/>
      <c r="S76" s="683"/>
      <c r="T76" s="683"/>
      <c r="U76" s="683"/>
      <c r="V76" s="683"/>
      <c r="W76" s="683"/>
      <c r="X76" s="683"/>
      <c r="Y76" s="683"/>
      <c r="Z76" s="683"/>
    </row>
    <row r="77" spans="1:26" ht="12.75">
      <c r="A77" s="683"/>
      <c r="B77" s="683"/>
      <c r="C77" s="684"/>
      <c r="D77" s="683"/>
      <c r="E77" s="683"/>
      <c r="F77" s="683"/>
      <c r="G77" s="683"/>
      <c r="H77" s="683"/>
      <c r="I77" s="683"/>
      <c r="J77" s="683"/>
      <c r="K77" s="683"/>
      <c r="L77" s="683"/>
      <c r="M77" s="683"/>
      <c r="N77" s="683"/>
      <c r="O77" s="683"/>
      <c r="P77" s="683"/>
      <c r="Q77" s="683"/>
      <c r="R77" s="683"/>
      <c r="S77" s="683"/>
      <c r="T77" s="683"/>
      <c r="U77" s="683"/>
      <c r="V77" s="683"/>
      <c r="W77" s="683"/>
      <c r="X77" s="683"/>
      <c r="Y77" s="683"/>
      <c r="Z77" s="683"/>
    </row>
    <row r="78" spans="1:26" ht="12.75">
      <c r="A78" s="683"/>
      <c r="B78" s="683"/>
      <c r="C78" s="684"/>
      <c r="D78" s="683"/>
      <c r="E78" s="683"/>
      <c r="F78" s="683"/>
      <c r="G78" s="683"/>
      <c r="H78" s="683"/>
      <c r="I78" s="683"/>
      <c r="J78" s="683"/>
      <c r="K78" s="683"/>
      <c r="L78" s="683"/>
      <c r="M78" s="683"/>
      <c r="N78" s="683"/>
      <c r="O78" s="683"/>
      <c r="P78" s="683"/>
      <c r="Q78" s="683"/>
      <c r="R78" s="683"/>
      <c r="S78" s="683"/>
      <c r="T78" s="683"/>
      <c r="U78" s="683"/>
      <c r="V78" s="683"/>
      <c r="W78" s="683"/>
      <c r="X78" s="683"/>
      <c r="Y78" s="683"/>
      <c r="Z78" s="683"/>
    </row>
    <row r="79" spans="1:26" ht="12.75">
      <c r="A79" s="683"/>
      <c r="B79" s="683"/>
      <c r="C79" s="684"/>
      <c r="D79" s="683"/>
      <c r="E79" s="683"/>
      <c r="F79" s="683"/>
      <c r="G79" s="683"/>
      <c r="H79" s="683"/>
      <c r="I79" s="683"/>
      <c r="J79" s="683"/>
      <c r="K79" s="683"/>
      <c r="L79" s="683"/>
      <c r="M79" s="683"/>
      <c r="N79" s="683"/>
      <c r="O79" s="683"/>
      <c r="P79" s="683"/>
      <c r="Q79" s="683"/>
      <c r="R79" s="683"/>
      <c r="S79" s="683"/>
      <c r="T79" s="683"/>
      <c r="U79" s="683"/>
      <c r="V79" s="683"/>
      <c r="W79" s="683"/>
      <c r="X79" s="683"/>
      <c r="Y79" s="683"/>
      <c r="Z79" s="683"/>
    </row>
    <row r="80" spans="1:26" ht="12.75">
      <c r="A80" s="683"/>
      <c r="B80" s="683"/>
      <c r="C80" s="684"/>
      <c r="D80" s="683"/>
      <c r="E80" s="683"/>
      <c r="F80" s="683"/>
      <c r="G80" s="683"/>
      <c r="H80" s="683"/>
      <c r="I80" s="683"/>
      <c r="J80" s="683"/>
      <c r="K80" s="683"/>
      <c r="L80" s="683"/>
      <c r="M80" s="683"/>
      <c r="N80" s="683"/>
      <c r="O80" s="683"/>
      <c r="P80" s="683"/>
      <c r="Q80" s="683"/>
      <c r="R80" s="683"/>
      <c r="S80" s="683"/>
      <c r="T80" s="683"/>
      <c r="U80" s="683"/>
      <c r="V80" s="683"/>
      <c r="W80" s="683"/>
      <c r="X80" s="683"/>
      <c r="Y80" s="683"/>
      <c r="Z80" s="683"/>
    </row>
    <row r="81" spans="1:26" ht="12.75">
      <c r="A81" s="683"/>
      <c r="B81" s="683"/>
      <c r="C81" s="684"/>
      <c r="D81" s="683"/>
      <c r="E81" s="683"/>
      <c r="F81" s="683"/>
      <c r="G81" s="683"/>
      <c r="H81" s="683"/>
      <c r="I81" s="683"/>
      <c r="J81" s="683"/>
      <c r="K81" s="683"/>
      <c r="L81" s="683"/>
      <c r="M81" s="683"/>
      <c r="N81" s="683"/>
      <c r="O81" s="683"/>
      <c r="P81" s="683"/>
      <c r="Q81" s="683"/>
      <c r="R81" s="683"/>
      <c r="S81" s="683"/>
      <c r="T81" s="683"/>
      <c r="U81" s="683"/>
      <c r="V81" s="683"/>
      <c r="W81" s="683"/>
      <c r="X81" s="683"/>
      <c r="Y81" s="683"/>
      <c r="Z81" s="683"/>
    </row>
    <row r="82" spans="1:26" ht="12.75">
      <c r="A82" s="683"/>
      <c r="B82" s="683"/>
      <c r="C82" s="684"/>
      <c r="D82" s="683"/>
      <c r="E82" s="683"/>
      <c r="F82" s="683"/>
      <c r="G82" s="683"/>
      <c r="H82" s="683"/>
      <c r="I82" s="683"/>
      <c r="J82" s="683"/>
      <c r="K82" s="683"/>
      <c r="L82" s="683"/>
      <c r="M82" s="683"/>
      <c r="N82" s="683"/>
      <c r="O82" s="683"/>
      <c r="P82" s="683"/>
      <c r="Q82" s="683"/>
      <c r="R82" s="683"/>
      <c r="S82" s="683"/>
      <c r="T82" s="683"/>
      <c r="U82" s="683"/>
      <c r="V82" s="683"/>
      <c r="W82" s="683"/>
      <c r="X82" s="683"/>
      <c r="Y82" s="683"/>
      <c r="Z82" s="683"/>
    </row>
    <row r="83" spans="1:26" ht="12.75">
      <c r="A83" s="683"/>
      <c r="B83" s="683"/>
      <c r="C83" s="684"/>
      <c r="D83" s="683"/>
      <c r="E83" s="683"/>
      <c r="F83" s="683"/>
      <c r="G83" s="683"/>
      <c r="H83" s="683"/>
      <c r="I83" s="683"/>
      <c r="J83" s="683"/>
      <c r="K83" s="683"/>
      <c r="L83" s="683"/>
      <c r="M83" s="683"/>
      <c r="N83" s="683"/>
      <c r="O83" s="683"/>
      <c r="P83" s="683"/>
      <c r="Q83" s="683"/>
      <c r="R83" s="683"/>
      <c r="S83" s="683"/>
      <c r="T83" s="683"/>
      <c r="U83" s="683"/>
      <c r="V83" s="683"/>
      <c r="W83" s="683"/>
      <c r="X83" s="683"/>
      <c r="Y83" s="683"/>
      <c r="Z83" s="683"/>
    </row>
    <row r="84" spans="1:26" ht="12.75">
      <c r="A84" s="683"/>
      <c r="B84" s="683"/>
      <c r="C84" s="684"/>
      <c r="D84" s="683"/>
      <c r="E84" s="683"/>
      <c r="F84" s="683"/>
      <c r="G84" s="683"/>
      <c r="H84" s="683"/>
      <c r="I84" s="683"/>
      <c r="J84" s="683"/>
      <c r="K84" s="683"/>
      <c r="L84" s="683"/>
      <c r="M84" s="683"/>
      <c r="N84" s="683"/>
      <c r="O84" s="683"/>
      <c r="P84" s="683"/>
      <c r="Q84" s="683"/>
      <c r="R84" s="683"/>
      <c r="S84" s="683"/>
      <c r="T84" s="683"/>
      <c r="U84" s="683"/>
      <c r="V84" s="683"/>
      <c r="W84" s="683"/>
      <c r="X84" s="683"/>
      <c r="Y84" s="683"/>
      <c r="Z84" s="683"/>
    </row>
    <row r="85" spans="1:26" ht="12.75">
      <c r="A85" s="683"/>
      <c r="B85" s="683"/>
      <c r="C85" s="684"/>
      <c r="D85" s="683"/>
      <c r="E85" s="683"/>
      <c r="F85" s="683"/>
      <c r="G85" s="683"/>
      <c r="H85" s="683"/>
      <c r="I85" s="683"/>
      <c r="J85" s="683"/>
      <c r="K85" s="683"/>
      <c r="L85" s="683"/>
      <c r="M85" s="683"/>
      <c r="N85" s="683"/>
      <c r="O85" s="683"/>
      <c r="P85" s="683"/>
      <c r="Q85" s="683"/>
      <c r="R85" s="683"/>
      <c r="S85" s="683"/>
      <c r="T85" s="683"/>
      <c r="U85" s="683"/>
      <c r="V85" s="683"/>
      <c r="W85" s="683"/>
      <c r="X85" s="683"/>
      <c r="Y85" s="683"/>
      <c r="Z85" s="683"/>
    </row>
    <row r="86" spans="1:26" ht="12.75">
      <c r="A86" s="683"/>
      <c r="B86" s="683"/>
      <c r="C86" s="684"/>
      <c r="D86" s="683"/>
      <c r="E86" s="683"/>
      <c r="F86" s="683"/>
      <c r="G86" s="683"/>
      <c r="H86" s="683"/>
      <c r="I86" s="683"/>
      <c r="J86" s="683"/>
      <c r="K86" s="683"/>
      <c r="L86" s="683"/>
      <c r="M86" s="683"/>
      <c r="N86" s="683"/>
      <c r="O86" s="683"/>
      <c r="P86" s="683"/>
      <c r="Q86" s="683"/>
      <c r="R86" s="683"/>
      <c r="S86" s="683"/>
      <c r="T86" s="683"/>
      <c r="U86" s="683"/>
      <c r="V86" s="683"/>
      <c r="W86" s="683"/>
      <c r="X86" s="683"/>
      <c r="Y86" s="683"/>
      <c r="Z86" s="683"/>
    </row>
    <row r="87" spans="1:26" ht="12.75">
      <c r="A87" s="683"/>
      <c r="B87" s="683"/>
      <c r="C87" s="684"/>
      <c r="D87" s="683"/>
      <c r="E87" s="683"/>
      <c r="F87" s="683"/>
      <c r="G87" s="683"/>
      <c r="H87" s="683"/>
      <c r="I87" s="683"/>
      <c r="J87" s="683"/>
      <c r="K87" s="683"/>
      <c r="L87" s="683"/>
      <c r="M87" s="683"/>
      <c r="N87" s="683"/>
      <c r="O87" s="683"/>
      <c r="P87" s="683"/>
      <c r="Q87" s="683"/>
      <c r="R87" s="683"/>
      <c r="S87" s="683"/>
      <c r="T87" s="683"/>
      <c r="U87" s="683"/>
      <c r="V87" s="683"/>
      <c r="W87" s="683"/>
      <c r="X87" s="683"/>
      <c r="Y87" s="683"/>
      <c r="Z87" s="683"/>
    </row>
    <row r="88" spans="1:26" ht="12.75">
      <c r="A88" s="683"/>
      <c r="B88" s="683"/>
      <c r="C88" s="684"/>
      <c r="D88" s="683"/>
      <c r="E88" s="683"/>
      <c r="F88" s="683"/>
      <c r="G88" s="683"/>
      <c r="H88" s="683"/>
      <c r="I88" s="683"/>
      <c r="J88" s="683"/>
      <c r="K88" s="683"/>
      <c r="L88" s="683"/>
      <c r="M88" s="683"/>
      <c r="N88" s="683"/>
      <c r="O88" s="683"/>
      <c r="P88" s="683"/>
      <c r="Q88" s="683"/>
      <c r="R88" s="683"/>
      <c r="S88" s="683"/>
      <c r="T88" s="683"/>
      <c r="U88" s="683"/>
      <c r="V88" s="683"/>
      <c r="W88" s="683"/>
      <c r="X88" s="683"/>
      <c r="Y88" s="683"/>
      <c r="Z88" s="683"/>
    </row>
    <row r="89" spans="1:26" ht="12.75">
      <c r="A89" s="683"/>
      <c r="B89" s="683"/>
      <c r="C89" s="684"/>
      <c r="D89" s="683"/>
      <c r="E89" s="683"/>
      <c r="F89" s="683"/>
      <c r="G89" s="683"/>
      <c r="H89" s="683"/>
      <c r="I89" s="683"/>
      <c r="J89" s="683"/>
      <c r="K89" s="683"/>
      <c r="L89" s="683"/>
      <c r="M89" s="683"/>
      <c r="N89" s="683"/>
      <c r="O89" s="683"/>
      <c r="P89" s="683"/>
      <c r="Q89" s="683"/>
      <c r="R89" s="683"/>
      <c r="S89" s="683"/>
      <c r="T89" s="683"/>
      <c r="U89" s="683"/>
      <c r="V89" s="683"/>
      <c r="W89" s="683"/>
      <c r="X89" s="683"/>
      <c r="Y89" s="683"/>
      <c r="Z89" s="683"/>
    </row>
    <row r="90" spans="1:26" ht="12.75">
      <c r="A90" s="683"/>
      <c r="B90" s="683"/>
      <c r="C90" s="684"/>
      <c r="D90" s="683"/>
      <c r="E90" s="683"/>
      <c r="F90" s="683"/>
      <c r="G90" s="683"/>
      <c r="H90" s="683"/>
      <c r="I90" s="683"/>
      <c r="J90" s="683"/>
      <c r="K90" s="683"/>
      <c r="L90" s="683"/>
      <c r="M90" s="683"/>
      <c r="N90" s="683"/>
      <c r="O90" s="683"/>
      <c r="P90" s="683"/>
      <c r="Q90" s="683"/>
      <c r="R90" s="683"/>
      <c r="S90" s="683"/>
      <c r="T90" s="683"/>
      <c r="U90" s="683"/>
      <c r="V90" s="683"/>
      <c r="W90" s="683"/>
      <c r="X90" s="683"/>
      <c r="Y90" s="683"/>
      <c r="Z90" s="683"/>
    </row>
    <row r="91" spans="1:26" ht="12.75">
      <c r="A91" s="683"/>
      <c r="B91" s="683"/>
      <c r="C91" s="684"/>
      <c r="D91" s="683"/>
      <c r="E91" s="683"/>
      <c r="F91" s="683"/>
      <c r="G91" s="683"/>
      <c r="H91" s="683"/>
      <c r="I91" s="683"/>
      <c r="J91" s="683"/>
      <c r="K91" s="683"/>
      <c r="L91" s="683"/>
      <c r="M91" s="683"/>
      <c r="N91" s="683"/>
      <c r="O91" s="683"/>
      <c r="P91" s="683"/>
      <c r="Q91" s="683"/>
      <c r="R91" s="683"/>
      <c r="S91" s="683"/>
      <c r="T91" s="683"/>
      <c r="U91" s="683"/>
      <c r="V91" s="683"/>
      <c r="W91" s="683"/>
      <c r="X91" s="683"/>
      <c r="Y91" s="683"/>
      <c r="Z91" s="683"/>
    </row>
    <row r="92" spans="1:26" ht="12.75">
      <c r="A92" s="683"/>
      <c r="B92" s="683"/>
      <c r="C92" s="684"/>
      <c r="D92" s="683"/>
      <c r="E92" s="683"/>
      <c r="F92" s="683"/>
      <c r="G92" s="683"/>
      <c r="H92" s="683"/>
      <c r="I92" s="683"/>
      <c r="J92" s="683"/>
      <c r="K92" s="683"/>
      <c r="L92" s="683"/>
      <c r="M92" s="683"/>
      <c r="N92" s="683"/>
      <c r="O92" s="683"/>
      <c r="P92" s="683"/>
      <c r="Q92" s="683"/>
      <c r="R92" s="683"/>
      <c r="S92" s="683"/>
      <c r="T92" s="683"/>
      <c r="U92" s="683"/>
      <c r="V92" s="683"/>
      <c r="W92" s="683"/>
      <c r="X92" s="683"/>
      <c r="Y92" s="683"/>
      <c r="Z92" s="683"/>
    </row>
    <row r="93" spans="1:26" ht="12.75">
      <c r="A93" s="683"/>
      <c r="B93" s="683"/>
      <c r="C93" s="684"/>
      <c r="D93" s="683"/>
      <c r="E93" s="683"/>
      <c r="F93" s="683"/>
      <c r="G93" s="683"/>
      <c r="H93" s="683"/>
      <c r="I93" s="683"/>
      <c r="J93" s="683"/>
      <c r="K93" s="683"/>
      <c r="L93" s="683"/>
      <c r="M93" s="683"/>
      <c r="N93" s="683"/>
      <c r="O93" s="683"/>
      <c r="P93" s="683"/>
      <c r="Q93" s="683"/>
      <c r="R93" s="683"/>
      <c r="S93" s="683"/>
      <c r="T93" s="683"/>
      <c r="U93" s="683"/>
      <c r="V93" s="683"/>
      <c r="W93" s="683"/>
      <c r="X93" s="683"/>
      <c r="Y93" s="683"/>
      <c r="Z93" s="683"/>
    </row>
    <row r="94" spans="1:26" ht="12.75">
      <c r="A94" s="683"/>
      <c r="B94" s="683"/>
      <c r="C94" s="684"/>
      <c r="D94" s="683"/>
      <c r="E94" s="683"/>
      <c r="F94" s="683"/>
      <c r="G94" s="683"/>
      <c r="H94" s="683"/>
      <c r="I94" s="683"/>
      <c r="J94" s="683"/>
      <c r="K94" s="683"/>
      <c r="L94" s="683"/>
      <c r="M94" s="683"/>
      <c r="N94" s="683"/>
      <c r="O94" s="683"/>
      <c r="P94" s="683"/>
      <c r="Q94" s="683"/>
      <c r="R94" s="683"/>
      <c r="S94" s="683"/>
      <c r="T94" s="683"/>
      <c r="U94" s="683"/>
      <c r="V94" s="683"/>
      <c r="W94" s="683"/>
      <c r="X94" s="683"/>
      <c r="Y94" s="683"/>
      <c r="Z94" s="683"/>
    </row>
    <row r="95" spans="1:26" ht="12.75">
      <c r="A95" s="683"/>
      <c r="B95" s="683"/>
      <c r="C95" s="684"/>
      <c r="D95" s="683"/>
      <c r="E95" s="683"/>
      <c r="F95" s="683"/>
      <c r="G95" s="683"/>
      <c r="H95" s="683"/>
      <c r="I95" s="683"/>
      <c r="J95" s="683"/>
      <c r="K95" s="683"/>
      <c r="L95" s="683"/>
      <c r="M95" s="683"/>
      <c r="N95" s="683"/>
      <c r="O95" s="683"/>
      <c r="P95" s="683"/>
      <c r="Q95" s="683"/>
      <c r="R95" s="683"/>
      <c r="S95" s="683"/>
      <c r="T95" s="683"/>
      <c r="U95" s="683"/>
      <c r="V95" s="683"/>
      <c r="W95" s="683"/>
      <c r="X95" s="683"/>
      <c r="Y95" s="683"/>
      <c r="Z95" s="683"/>
    </row>
    <row r="96" spans="1:26" ht="12.75">
      <c r="A96" s="683"/>
      <c r="B96" s="683"/>
      <c r="C96" s="684"/>
      <c r="D96" s="683"/>
      <c r="E96" s="683"/>
      <c r="F96" s="683"/>
      <c r="G96" s="683"/>
      <c r="H96" s="683"/>
      <c r="I96" s="683"/>
      <c r="J96" s="683"/>
      <c r="K96" s="683"/>
      <c r="L96" s="683"/>
      <c r="M96" s="683"/>
      <c r="N96" s="683"/>
      <c r="O96" s="683"/>
      <c r="P96" s="683"/>
      <c r="Q96" s="683"/>
      <c r="R96" s="683"/>
      <c r="S96" s="683"/>
      <c r="T96" s="683"/>
      <c r="U96" s="683"/>
      <c r="V96" s="683"/>
      <c r="W96" s="683"/>
      <c r="X96" s="683"/>
      <c r="Y96" s="683"/>
      <c r="Z96" s="683"/>
    </row>
    <row r="97" spans="1:26" ht="12.75">
      <c r="A97" s="683"/>
      <c r="B97" s="683"/>
      <c r="C97" s="684"/>
      <c r="D97" s="683"/>
      <c r="E97" s="683"/>
      <c r="F97" s="683"/>
      <c r="G97" s="683"/>
      <c r="H97" s="683"/>
      <c r="I97" s="683"/>
      <c r="J97" s="683"/>
      <c r="K97" s="683"/>
      <c r="L97" s="683"/>
      <c r="M97" s="683"/>
      <c r="N97" s="683"/>
      <c r="O97" s="683"/>
      <c r="P97" s="683"/>
      <c r="Q97" s="683"/>
      <c r="R97" s="683"/>
      <c r="S97" s="683"/>
      <c r="T97" s="683"/>
      <c r="U97" s="683"/>
      <c r="V97" s="683"/>
      <c r="W97" s="683"/>
      <c r="X97" s="683"/>
      <c r="Y97" s="683"/>
      <c r="Z97" s="683"/>
    </row>
    <row r="98" spans="1:26" ht="12.75">
      <c r="A98" s="683"/>
      <c r="B98" s="683"/>
      <c r="C98" s="684"/>
      <c r="D98" s="683"/>
      <c r="E98" s="683"/>
      <c r="F98" s="683"/>
      <c r="G98" s="683"/>
      <c r="H98" s="683"/>
      <c r="I98" s="683"/>
      <c r="J98" s="683"/>
      <c r="K98" s="683"/>
      <c r="L98" s="683"/>
      <c r="M98" s="683"/>
      <c r="N98" s="683"/>
      <c r="O98" s="683"/>
      <c r="P98" s="683"/>
      <c r="Q98" s="683"/>
      <c r="R98" s="683"/>
      <c r="S98" s="683"/>
      <c r="T98" s="683"/>
      <c r="U98" s="683"/>
      <c r="V98" s="683"/>
      <c r="W98" s="683"/>
      <c r="X98" s="683"/>
      <c r="Y98" s="683"/>
      <c r="Z98" s="683"/>
    </row>
    <row r="99" spans="1:26" ht="12.75">
      <c r="A99" s="683"/>
      <c r="B99" s="683"/>
      <c r="C99" s="684"/>
      <c r="D99" s="683"/>
      <c r="E99" s="683"/>
      <c r="F99" s="683"/>
      <c r="G99" s="683"/>
      <c r="H99" s="683"/>
      <c r="I99" s="683"/>
      <c r="J99" s="683"/>
      <c r="K99" s="683"/>
      <c r="L99" s="683"/>
      <c r="M99" s="683"/>
      <c r="N99" s="683"/>
      <c r="O99" s="683"/>
      <c r="P99" s="683"/>
      <c r="Q99" s="683"/>
      <c r="R99" s="683"/>
      <c r="S99" s="683"/>
      <c r="T99" s="683"/>
      <c r="U99" s="683"/>
      <c r="V99" s="683"/>
      <c r="W99" s="683"/>
      <c r="X99" s="683"/>
      <c r="Y99" s="683"/>
      <c r="Z99" s="683"/>
    </row>
    <row r="100" spans="1:26" ht="12.75">
      <c r="A100" s="683"/>
      <c r="B100" s="683"/>
      <c r="C100" s="684"/>
      <c r="D100" s="683"/>
      <c r="E100" s="683"/>
      <c r="F100" s="683"/>
      <c r="G100" s="683"/>
      <c r="H100" s="683"/>
      <c r="I100" s="683"/>
      <c r="J100" s="683"/>
      <c r="K100" s="683"/>
      <c r="L100" s="683"/>
      <c r="M100" s="683"/>
      <c r="N100" s="683"/>
      <c r="O100" s="683"/>
      <c r="P100" s="683"/>
      <c r="Q100" s="683"/>
      <c r="R100" s="683"/>
      <c r="S100" s="683"/>
      <c r="T100" s="683"/>
      <c r="U100" s="683"/>
      <c r="V100" s="683"/>
      <c r="W100" s="683"/>
      <c r="X100" s="683"/>
      <c r="Y100" s="683"/>
      <c r="Z100" s="683"/>
    </row>
    <row r="101" spans="1:16" ht="12.75">
      <c r="A101" s="343"/>
      <c r="B101" s="343"/>
      <c r="C101" s="368"/>
      <c r="D101" s="343"/>
      <c r="E101" s="343"/>
      <c r="F101" s="343"/>
      <c r="G101" s="343"/>
      <c r="H101" s="343"/>
      <c r="I101" s="343"/>
      <c r="J101" s="343"/>
      <c r="K101" s="343"/>
      <c r="L101" s="343"/>
      <c r="M101" s="343"/>
      <c r="N101" s="343"/>
      <c r="O101" s="343"/>
      <c r="P101" s="343"/>
    </row>
    <row r="102" spans="1:16" ht="12.75">
      <c r="A102" s="343"/>
      <c r="B102" s="343"/>
      <c r="C102" s="368"/>
      <c r="D102" s="343"/>
      <c r="E102" s="343"/>
      <c r="F102" s="343"/>
      <c r="G102" s="343"/>
      <c r="H102" s="343"/>
      <c r="I102" s="343"/>
      <c r="J102" s="343"/>
      <c r="K102" s="343"/>
      <c r="L102" s="343"/>
      <c r="M102" s="343"/>
      <c r="N102" s="343"/>
      <c r="O102" s="343"/>
      <c r="P102" s="343"/>
    </row>
    <row r="103" spans="1:16" ht="12.75">
      <c r="A103" s="343"/>
      <c r="B103" s="343"/>
      <c r="C103" s="368"/>
      <c r="D103" s="343"/>
      <c r="E103" s="343"/>
      <c r="F103" s="343"/>
      <c r="G103" s="343"/>
      <c r="H103" s="343"/>
      <c r="I103" s="343"/>
      <c r="J103" s="343"/>
      <c r="K103" s="343"/>
      <c r="L103" s="343"/>
      <c r="M103" s="343"/>
      <c r="N103" s="343"/>
      <c r="O103" s="343"/>
      <c r="P103" s="343"/>
    </row>
    <row r="104" spans="1:16" ht="12.75">
      <c r="A104" s="343"/>
      <c r="B104" s="343"/>
      <c r="C104" s="368"/>
      <c r="D104" s="343"/>
      <c r="E104" s="343"/>
      <c r="F104" s="343"/>
      <c r="G104" s="343"/>
      <c r="H104" s="343"/>
      <c r="I104" s="343"/>
      <c r="J104" s="343"/>
      <c r="K104" s="343"/>
      <c r="L104" s="343"/>
      <c r="M104" s="343"/>
      <c r="N104" s="343"/>
      <c r="O104" s="343"/>
      <c r="P104" s="343"/>
    </row>
    <row r="105" spans="1:16" ht="12.75">
      <c r="A105" s="343"/>
      <c r="B105" s="343"/>
      <c r="C105" s="368"/>
      <c r="D105" s="343"/>
      <c r="E105" s="343"/>
      <c r="F105" s="343"/>
      <c r="G105" s="343"/>
      <c r="H105" s="343"/>
      <c r="I105" s="343"/>
      <c r="J105" s="343"/>
      <c r="K105" s="343"/>
      <c r="L105" s="343"/>
      <c r="M105" s="343"/>
      <c r="N105" s="343"/>
      <c r="O105" s="343"/>
      <c r="P105" s="343"/>
    </row>
    <row r="106" spans="1:16" ht="12.75">
      <c r="A106" s="343"/>
      <c r="B106" s="343"/>
      <c r="C106" s="368"/>
      <c r="D106" s="343"/>
      <c r="E106" s="343"/>
      <c r="F106" s="343"/>
      <c r="G106" s="343"/>
      <c r="H106" s="343"/>
      <c r="I106" s="343"/>
      <c r="J106" s="343"/>
      <c r="K106" s="343"/>
      <c r="L106" s="343"/>
      <c r="M106" s="343"/>
      <c r="N106" s="343"/>
      <c r="O106" s="343"/>
      <c r="P106" s="343"/>
    </row>
    <row r="107" spans="1:16" ht="12.75">
      <c r="A107" s="343"/>
      <c r="B107" s="343"/>
      <c r="C107" s="368"/>
      <c r="D107" s="343"/>
      <c r="E107" s="343"/>
      <c r="F107" s="343"/>
      <c r="G107" s="343"/>
      <c r="H107" s="343"/>
      <c r="I107" s="343"/>
      <c r="J107" s="343"/>
      <c r="K107" s="343"/>
      <c r="L107" s="343"/>
      <c r="M107" s="343"/>
      <c r="N107" s="343"/>
      <c r="O107" s="343"/>
      <c r="P107" s="343"/>
    </row>
    <row r="108" spans="1:16" ht="12.75">
      <c r="A108" s="343"/>
      <c r="B108" s="343"/>
      <c r="C108" s="368"/>
      <c r="D108" s="343"/>
      <c r="E108" s="343"/>
      <c r="F108" s="343"/>
      <c r="G108" s="343"/>
      <c r="H108" s="343"/>
      <c r="I108" s="343"/>
      <c r="J108" s="343"/>
      <c r="K108" s="343"/>
      <c r="L108" s="343"/>
      <c r="M108" s="343"/>
      <c r="N108" s="343"/>
      <c r="O108" s="343"/>
      <c r="P108" s="343"/>
    </row>
    <row r="109" spans="1:16" ht="12.75">
      <c r="A109" s="343"/>
      <c r="B109" s="343"/>
      <c r="C109" s="368"/>
      <c r="D109" s="343"/>
      <c r="E109" s="343"/>
      <c r="F109" s="343"/>
      <c r="G109" s="343"/>
      <c r="H109" s="343"/>
      <c r="I109" s="343"/>
      <c r="J109" s="343"/>
      <c r="K109" s="343"/>
      <c r="L109" s="343"/>
      <c r="M109" s="343"/>
      <c r="N109" s="343"/>
      <c r="O109" s="343"/>
      <c r="P109" s="343"/>
    </row>
    <row r="110" spans="1:16" ht="12.75">
      <c r="A110" s="343"/>
      <c r="B110" s="343"/>
      <c r="C110" s="368"/>
      <c r="D110" s="343"/>
      <c r="E110" s="343"/>
      <c r="F110" s="343"/>
      <c r="G110" s="343"/>
      <c r="H110" s="343"/>
      <c r="I110" s="343"/>
      <c r="J110" s="343"/>
      <c r="K110" s="343"/>
      <c r="L110" s="343"/>
      <c r="M110" s="343"/>
      <c r="N110" s="343"/>
      <c r="O110" s="343"/>
      <c r="P110" s="343"/>
    </row>
    <row r="111" spans="1:16" ht="12.75">
      <c r="A111" s="343"/>
      <c r="B111" s="343"/>
      <c r="C111" s="368"/>
      <c r="D111" s="343"/>
      <c r="E111" s="343"/>
      <c r="F111" s="343"/>
      <c r="G111" s="343"/>
      <c r="H111" s="343"/>
      <c r="I111" s="343"/>
      <c r="J111" s="343"/>
      <c r="K111" s="343"/>
      <c r="L111" s="343"/>
      <c r="M111" s="343"/>
      <c r="N111" s="343"/>
      <c r="O111" s="343"/>
      <c r="P111" s="343"/>
    </row>
    <row r="112" spans="1:16" ht="12.75">
      <c r="A112" s="343"/>
      <c r="B112" s="343"/>
      <c r="C112" s="368"/>
      <c r="D112" s="343"/>
      <c r="E112" s="343"/>
      <c r="F112" s="343"/>
      <c r="G112" s="343"/>
      <c r="H112" s="343"/>
      <c r="I112" s="343"/>
      <c r="J112" s="343"/>
      <c r="K112" s="343"/>
      <c r="L112" s="343"/>
      <c r="M112" s="343"/>
      <c r="N112" s="343"/>
      <c r="O112" s="343"/>
      <c r="P112" s="343"/>
    </row>
    <row r="113" s="343" customFormat="1" ht="12.75">
      <c r="C113" s="368"/>
    </row>
    <row r="114" s="343" customFormat="1" ht="12.75">
      <c r="C114" s="368"/>
    </row>
    <row r="115" s="343" customFormat="1" ht="12.75">
      <c r="C115" s="368"/>
    </row>
    <row r="116" s="343" customFormat="1" ht="12.75">
      <c r="C116" s="368"/>
    </row>
    <row r="117" s="343" customFormat="1" ht="12.75">
      <c r="C117" s="368"/>
    </row>
    <row r="118" s="343" customFormat="1" ht="12.75">
      <c r="C118" s="368"/>
    </row>
    <row r="119" s="343" customFormat="1" ht="12.75">
      <c r="C119" s="368"/>
    </row>
    <row r="120" s="343" customFormat="1" ht="12.75">
      <c r="C120" s="368"/>
    </row>
    <row r="121" s="343" customFormat="1" ht="12.75">
      <c r="C121" s="368"/>
    </row>
    <row r="122" s="343" customFormat="1" ht="12.75">
      <c r="C122" s="368"/>
    </row>
    <row r="123" s="343" customFormat="1" ht="12.75">
      <c r="C123" s="368"/>
    </row>
    <row r="124" s="343" customFormat="1" ht="12.75">
      <c r="C124" s="368"/>
    </row>
    <row r="125" s="343" customFormat="1" ht="12.75">
      <c r="C125" s="368"/>
    </row>
    <row r="126" s="343" customFormat="1" ht="12.75">
      <c r="C126" s="368"/>
    </row>
    <row r="127" s="343" customFormat="1" ht="12.75">
      <c r="C127" s="368"/>
    </row>
    <row r="128" s="343" customFormat="1" ht="12.75">
      <c r="C128" s="368"/>
    </row>
    <row r="129" s="343" customFormat="1" ht="12.75">
      <c r="C129" s="368"/>
    </row>
    <row r="130" s="343" customFormat="1" ht="12.75">
      <c r="C130" s="368"/>
    </row>
    <row r="131" s="343" customFormat="1" ht="12.75">
      <c r="C131" s="368"/>
    </row>
    <row r="132" s="343" customFormat="1" ht="12.75">
      <c r="C132" s="368"/>
    </row>
    <row r="133" s="343" customFormat="1" ht="12.75">
      <c r="C133" s="368"/>
    </row>
    <row r="134" s="343" customFormat="1" ht="12.75">
      <c r="C134" s="368"/>
    </row>
    <row r="135" s="343" customFormat="1" ht="12.75">
      <c r="C135" s="368"/>
    </row>
    <row r="136" s="343" customFormat="1" ht="12.75">
      <c r="C136" s="368"/>
    </row>
    <row r="137" s="343" customFormat="1" ht="12.75">
      <c r="C137" s="368"/>
    </row>
    <row r="138" s="343" customFormat="1" ht="12.75">
      <c r="C138" s="368"/>
    </row>
    <row r="139" s="343" customFormat="1" ht="12.75">
      <c r="C139" s="368"/>
    </row>
    <row r="140" s="343" customFormat="1" ht="12.75">
      <c r="C140" s="368"/>
    </row>
    <row r="141" s="343" customFormat="1" ht="12.75">
      <c r="C141" s="368"/>
    </row>
    <row r="142" s="343" customFormat="1" ht="12.75">
      <c r="C142" s="368"/>
    </row>
    <row r="143" s="343" customFormat="1" ht="12.75">
      <c r="C143" s="368"/>
    </row>
    <row r="144" s="343" customFormat="1" ht="12.75">
      <c r="C144" s="368"/>
    </row>
    <row r="145" s="343" customFormat="1" ht="12.75">
      <c r="C145" s="368"/>
    </row>
    <row r="146" s="343" customFormat="1" ht="12.75">
      <c r="C146" s="368"/>
    </row>
    <row r="147" s="343" customFormat="1" ht="12.75">
      <c r="C147" s="368"/>
    </row>
    <row r="148" s="343" customFormat="1" ht="12.75">
      <c r="C148" s="368"/>
    </row>
    <row r="149" s="343" customFormat="1" ht="12.75">
      <c r="C149" s="368"/>
    </row>
    <row r="150" s="343" customFormat="1" ht="12.75">
      <c r="C150" s="368"/>
    </row>
    <row r="151" s="343" customFormat="1" ht="12.75">
      <c r="C151" s="368"/>
    </row>
    <row r="152" s="343" customFormat="1" ht="12.75">
      <c r="C152" s="368"/>
    </row>
    <row r="153" s="343" customFormat="1" ht="12.75">
      <c r="C153" s="368"/>
    </row>
    <row r="154" s="343" customFormat="1" ht="12.75">
      <c r="C154" s="368"/>
    </row>
    <row r="155" s="343" customFormat="1" ht="12.75">
      <c r="C155" s="368"/>
    </row>
    <row r="156" s="343" customFormat="1" ht="12.75">
      <c r="C156" s="368"/>
    </row>
    <row r="157" s="343" customFormat="1" ht="12.75">
      <c r="C157" s="368"/>
    </row>
    <row r="158" s="343" customFormat="1" ht="12.75">
      <c r="C158" s="368"/>
    </row>
    <row r="159" s="343" customFormat="1" ht="12.75">
      <c r="C159" s="368"/>
    </row>
    <row r="160" s="343" customFormat="1" ht="12.75">
      <c r="C160" s="368"/>
    </row>
    <row r="161" s="343" customFormat="1" ht="12.75">
      <c r="C161" s="368"/>
    </row>
    <row r="162" s="343" customFormat="1" ht="12.75">
      <c r="C162" s="368"/>
    </row>
    <row r="163" s="343" customFormat="1" ht="12.75">
      <c r="C163" s="368"/>
    </row>
    <row r="164" s="343" customFormat="1" ht="12.75">
      <c r="C164" s="368"/>
    </row>
    <row r="165" s="343" customFormat="1" ht="12.75">
      <c r="C165" s="368"/>
    </row>
    <row r="166" s="343" customFormat="1" ht="12.75">
      <c r="C166" s="368"/>
    </row>
    <row r="167" s="343" customFormat="1" ht="12.75">
      <c r="C167" s="368"/>
    </row>
    <row r="168" s="343" customFormat="1" ht="12.75">
      <c r="C168" s="368"/>
    </row>
    <row r="169" s="343" customFormat="1" ht="12.75">
      <c r="C169" s="368"/>
    </row>
    <row r="170" s="343" customFormat="1" ht="12.75">
      <c r="C170" s="368"/>
    </row>
    <row r="171" s="343" customFormat="1" ht="12.75">
      <c r="C171" s="368"/>
    </row>
    <row r="172" s="343" customFormat="1" ht="12.75">
      <c r="C172" s="368"/>
    </row>
    <row r="173" s="343" customFormat="1" ht="12.75">
      <c r="C173" s="368"/>
    </row>
    <row r="174" s="343" customFormat="1" ht="12.75">
      <c r="C174" s="368"/>
    </row>
    <row r="175" s="343" customFormat="1" ht="12.75">
      <c r="C175" s="368"/>
    </row>
    <row r="176" s="343" customFormat="1" ht="12.75">
      <c r="C176" s="368"/>
    </row>
    <row r="177" s="343" customFormat="1" ht="12.75">
      <c r="C177" s="368"/>
    </row>
    <row r="178" s="343" customFormat="1" ht="12.75">
      <c r="C178" s="368"/>
    </row>
    <row r="179" s="343" customFormat="1" ht="12.75">
      <c r="C179" s="368"/>
    </row>
    <row r="180" s="343" customFormat="1" ht="12.75">
      <c r="C180" s="368"/>
    </row>
    <row r="181" s="343" customFormat="1" ht="12.75">
      <c r="C181" s="368"/>
    </row>
    <row r="182" s="343" customFormat="1" ht="12.75">
      <c r="C182" s="368"/>
    </row>
    <row r="183" s="343" customFormat="1" ht="12.75">
      <c r="C183" s="368"/>
    </row>
    <row r="184" s="343" customFormat="1" ht="12.75">
      <c r="C184" s="368"/>
    </row>
    <row r="185" s="343" customFormat="1" ht="12.75">
      <c r="C185" s="368"/>
    </row>
    <row r="186" s="343" customFormat="1" ht="12.75">
      <c r="C186" s="368"/>
    </row>
    <row r="187" s="343" customFormat="1" ht="12.75">
      <c r="C187" s="368"/>
    </row>
    <row r="188" s="343" customFormat="1" ht="12.75">
      <c r="C188" s="368"/>
    </row>
    <row r="189" s="343" customFormat="1" ht="12.75">
      <c r="C189" s="368"/>
    </row>
    <row r="190" s="343" customFormat="1" ht="12.75">
      <c r="C190" s="368"/>
    </row>
    <row r="191" s="343" customFormat="1" ht="12.75">
      <c r="C191" s="368"/>
    </row>
    <row r="192" s="343" customFormat="1" ht="12.75">
      <c r="C192" s="368"/>
    </row>
    <row r="193" s="343" customFormat="1" ht="12.75">
      <c r="C193" s="368"/>
    </row>
    <row r="194" s="343" customFormat="1" ht="12.75">
      <c r="C194" s="368"/>
    </row>
    <row r="195" s="343" customFormat="1" ht="12.75">
      <c r="C195" s="368"/>
    </row>
    <row r="196" s="343" customFormat="1" ht="12.75">
      <c r="C196" s="368"/>
    </row>
    <row r="197" s="343" customFormat="1" ht="12.75">
      <c r="C197" s="368"/>
    </row>
    <row r="198" s="343" customFormat="1" ht="12.75">
      <c r="C198" s="368"/>
    </row>
    <row r="199" s="343" customFormat="1" ht="12.75">
      <c r="C199" s="368"/>
    </row>
    <row r="200" s="343" customFormat="1" ht="12.75">
      <c r="C200" s="368"/>
    </row>
    <row r="201" s="343" customFormat="1" ht="12.75">
      <c r="C201" s="368"/>
    </row>
    <row r="202" s="343" customFormat="1" ht="12.75">
      <c r="C202" s="368"/>
    </row>
    <row r="203" s="343" customFormat="1" ht="12.75">
      <c r="C203" s="368"/>
    </row>
    <row r="204" s="343" customFormat="1" ht="12.75">
      <c r="C204" s="368"/>
    </row>
    <row r="205" s="343" customFormat="1" ht="12.75">
      <c r="C205" s="368"/>
    </row>
    <row r="206" s="343" customFormat="1" ht="12.75">
      <c r="C206" s="368"/>
    </row>
    <row r="207" s="343" customFormat="1" ht="12.75">
      <c r="C207" s="368"/>
    </row>
    <row r="208" s="343" customFormat="1" ht="12.75">
      <c r="C208" s="368"/>
    </row>
    <row r="209" s="343" customFormat="1" ht="12.75">
      <c r="C209" s="368"/>
    </row>
    <row r="210" s="343" customFormat="1" ht="12.75">
      <c r="C210" s="368"/>
    </row>
    <row r="211" s="343" customFormat="1" ht="12.75">
      <c r="C211" s="368"/>
    </row>
    <row r="212" s="343" customFormat="1" ht="12.75">
      <c r="C212" s="368"/>
    </row>
    <row r="213" s="343" customFormat="1" ht="12.75">
      <c r="C213" s="368"/>
    </row>
    <row r="214" s="343" customFormat="1" ht="12.75">
      <c r="C214" s="368"/>
    </row>
    <row r="215" s="343" customFormat="1" ht="12.75">
      <c r="C215" s="368"/>
    </row>
    <row r="216" s="343" customFormat="1" ht="12.75">
      <c r="C216" s="368"/>
    </row>
    <row r="217" s="343" customFormat="1" ht="12.75">
      <c r="C217" s="368"/>
    </row>
    <row r="218" s="343" customFormat="1" ht="12.75">
      <c r="C218" s="368"/>
    </row>
    <row r="219" s="343" customFormat="1" ht="12.75">
      <c r="C219" s="368"/>
    </row>
    <row r="220" s="343" customFormat="1" ht="12.75">
      <c r="C220" s="368"/>
    </row>
    <row r="221" s="343" customFormat="1" ht="12.75">
      <c r="C221" s="368"/>
    </row>
    <row r="222" s="343" customFormat="1" ht="12.75">
      <c r="C222" s="368"/>
    </row>
    <row r="223" s="343" customFormat="1" ht="12.75">
      <c r="C223" s="368"/>
    </row>
    <row r="224" s="343" customFormat="1" ht="12.75">
      <c r="C224" s="368"/>
    </row>
    <row r="225" s="343" customFormat="1" ht="12.75">
      <c r="C225" s="368"/>
    </row>
    <row r="226" s="343" customFormat="1" ht="12.75">
      <c r="C226" s="368"/>
    </row>
    <row r="227" s="343" customFormat="1" ht="12.75">
      <c r="C227" s="368"/>
    </row>
    <row r="228" s="343" customFormat="1" ht="12.75">
      <c r="C228" s="368"/>
    </row>
    <row r="229" s="343" customFormat="1" ht="12.75">
      <c r="C229" s="368"/>
    </row>
    <row r="230" s="343" customFormat="1" ht="12.75">
      <c r="C230" s="368"/>
    </row>
    <row r="231" s="343" customFormat="1" ht="12.75">
      <c r="C231" s="368"/>
    </row>
    <row r="232" s="343" customFormat="1" ht="12.75">
      <c r="C232" s="368"/>
    </row>
    <row r="233" s="343" customFormat="1" ht="12.75">
      <c r="C233" s="368"/>
    </row>
    <row r="234" s="343" customFormat="1" ht="12.75">
      <c r="C234" s="368"/>
    </row>
    <row r="235" s="343" customFormat="1" ht="12.75">
      <c r="C235" s="368"/>
    </row>
    <row r="236" s="343" customFormat="1" ht="12.75">
      <c r="C236" s="368"/>
    </row>
    <row r="237" s="343" customFormat="1" ht="12.75">
      <c r="C237" s="368"/>
    </row>
    <row r="238" s="343" customFormat="1" ht="12.75">
      <c r="C238" s="368"/>
    </row>
    <row r="239" s="343" customFormat="1" ht="12.75">
      <c r="C239" s="368"/>
    </row>
    <row r="240" s="343" customFormat="1" ht="12.75">
      <c r="C240" s="368"/>
    </row>
    <row r="241" s="343" customFormat="1" ht="12.75">
      <c r="C241" s="368"/>
    </row>
    <row r="242" s="343" customFormat="1" ht="12.75">
      <c r="C242" s="368"/>
    </row>
    <row r="243" s="343" customFormat="1" ht="12.75">
      <c r="C243" s="368"/>
    </row>
    <row r="244" s="343" customFormat="1" ht="12.75">
      <c r="C244" s="368"/>
    </row>
    <row r="245" s="343" customFormat="1" ht="12.75">
      <c r="C245" s="368"/>
    </row>
    <row r="246" s="343" customFormat="1" ht="12.75">
      <c r="C246" s="368"/>
    </row>
    <row r="247" s="343" customFormat="1" ht="12.75">
      <c r="C247" s="368"/>
    </row>
    <row r="248" s="343" customFormat="1" ht="12.75">
      <c r="C248" s="368"/>
    </row>
    <row r="249" s="343" customFormat="1" ht="12.75">
      <c r="C249" s="368"/>
    </row>
    <row r="250" s="343" customFormat="1" ht="12.75">
      <c r="C250" s="368"/>
    </row>
    <row r="251" s="343" customFormat="1" ht="12.75">
      <c r="C251" s="368"/>
    </row>
    <row r="252" s="343" customFormat="1" ht="12.75">
      <c r="C252" s="368"/>
    </row>
    <row r="253" s="343" customFormat="1" ht="12.75">
      <c r="C253" s="368"/>
    </row>
    <row r="254" s="343" customFormat="1" ht="12.75">
      <c r="C254" s="368"/>
    </row>
    <row r="255" s="343" customFormat="1" ht="12.75">
      <c r="C255" s="368"/>
    </row>
    <row r="256" s="343" customFormat="1" ht="12.75">
      <c r="C256" s="368"/>
    </row>
    <row r="257" s="343" customFormat="1" ht="12.75">
      <c r="C257" s="368"/>
    </row>
    <row r="258" s="343" customFormat="1" ht="12.75">
      <c r="C258" s="368"/>
    </row>
    <row r="259" s="343" customFormat="1" ht="12.75">
      <c r="C259" s="368"/>
    </row>
    <row r="260" s="343" customFormat="1" ht="12.75">
      <c r="C260" s="368"/>
    </row>
    <row r="261" s="343" customFormat="1" ht="12.75">
      <c r="C261" s="368"/>
    </row>
    <row r="262" s="343" customFormat="1" ht="12.75">
      <c r="C262" s="368"/>
    </row>
    <row r="263" s="343" customFormat="1" ht="12.75">
      <c r="C263" s="368"/>
    </row>
    <row r="264" s="343" customFormat="1" ht="12.75">
      <c r="C264" s="368"/>
    </row>
    <row r="265" s="343" customFormat="1" ht="12.75">
      <c r="C265" s="368"/>
    </row>
    <row r="266" s="343" customFormat="1" ht="12.75">
      <c r="C266" s="368"/>
    </row>
    <row r="267" s="343" customFormat="1" ht="12.75">
      <c r="C267" s="368"/>
    </row>
    <row r="268" s="343" customFormat="1" ht="12.75">
      <c r="C268" s="368"/>
    </row>
    <row r="269" s="343" customFormat="1" ht="12.75">
      <c r="C269" s="368"/>
    </row>
    <row r="270" s="343" customFormat="1" ht="12.75">
      <c r="C270" s="368"/>
    </row>
    <row r="271" s="343" customFormat="1" ht="12.75">
      <c r="C271" s="368"/>
    </row>
    <row r="272" s="343" customFormat="1" ht="12.75">
      <c r="C272" s="368"/>
    </row>
    <row r="273" s="343" customFormat="1" ht="12.75">
      <c r="C273" s="368"/>
    </row>
    <row r="274" s="343" customFormat="1" ht="12.75">
      <c r="C274" s="368"/>
    </row>
    <row r="275" s="343" customFormat="1" ht="12.75">
      <c r="C275" s="368"/>
    </row>
    <row r="276" s="343" customFormat="1" ht="12.75">
      <c r="C276" s="368"/>
    </row>
    <row r="277" s="343" customFormat="1" ht="12.75">
      <c r="C277" s="368"/>
    </row>
    <row r="278" s="343" customFormat="1" ht="12.75">
      <c r="C278" s="368"/>
    </row>
    <row r="279" s="343" customFormat="1" ht="12.75">
      <c r="C279" s="368"/>
    </row>
    <row r="280" s="343" customFormat="1" ht="12.75">
      <c r="C280" s="368"/>
    </row>
    <row r="281" s="343" customFormat="1" ht="12.75">
      <c r="C281" s="368"/>
    </row>
    <row r="282" s="343" customFormat="1" ht="12.75">
      <c r="C282" s="368"/>
    </row>
    <row r="283" s="343" customFormat="1" ht="12.75">
      <c r="C283" s="368"/>
    </row>
    <row r="284" s="343" customFormat="1" ht="12.75">
      <c r="C284" s="368"/>
    </row>
    <row r="285" s="343" customFormat="1" ht="12.75">
      <c r="C285" s="368"/>
    </row>
    <row r="286" s="343" customFormat="1" ht="12.75">
      <c r="C286" s="368"/>
    </row>
    <row r="287" s="343" customFormat="1" ht="12.75">
      <c r="C287" s="368"/>
    </row>
    <row r="288" s="343" customFormat="1" ht="12.75">
      <c r="C288" s="368"/>
    </row>
    <row r="289" s="343" customFormat="1" ht="12.75">
      <c r="C289" s="368"/>
    </row>
    <row r="290" s="343" customFormat="1" ht="12.75">
      <c r="C290" s="368"/>
    </row>
    <row r="291" s="343" customFormat="1" ht="12.75">
      <c r="C291" s="368"/>
    </row>
    <row r="292" s="343" customFormat="1" ht="12.75">
      <c r="C292" s="368"/>
    </row>
    <row r="293" s="343" customFormat="1" ht="12.75">
      <c r="C293" s="368"/>
    </row>
    <row r="294" s="343" customFormat="1" ht="12.75">
      <c r="C294" s="368"/>
    </row>
    <row r="295" s="343" customFormat="1" ht="12.75">
      <c r="C295" s="368"/>
    </row>
    <row r="296" s="343" customFormat="1" ht="12.75">
      <c r="C296" s="368"/>
    </row>
    <row r="297" s="343" customFormat="1" ht="12.75">
      <c r="C297" s="368"/>
    </row>
    <row r="298" s="343" customFormat="1" ht="12.75">
      <c r="C298" s="368"/>
    </row>
    <row r="299" s="343" customFormat="1" ht="12.75">
      <c r="C299" s="368"/>
    </row>
    <row r="300" s="343" customFormat="1" ht="12.75">
      <c r="C300" s="368"/>
    </row>
    <row r="301" s="343" customFormat="1" ht="12.75">
      <c r="C301" s="368"/>
    </row>
    <row r="302" s="343" customFormat="1" ht="12.75">
      <c r="C302" s="368"/>
    </row>
    <row r="303" s="343" customFormat="1" ht="12.75">
      <c r="C303" s="368"/>
    </row>
    <row r="304" s="343" customFormat="1" ht="12.75">
      <c r="C304" s="368"/>
    </row>
    <row r="305" s="343" customFormat="1" ht="12.75">
      <c r="C305" s="368"/>
    </row>
    <row r="306" s="343" customFormat="1" ht="12.75">
      <c r="C306" s="368"/>
    </row>
    <row r="307" s="343" customFormat="1" ht="12.75">
      <c r="C307" s="368"/>
    </row>
    <row r="308" s="343" customFormat="1" ht="12.75">
      <c r="C308" s="368"/>
    </row>
    <row r="309" s="343" customFormat="1" ht="12.75">
      <c r="C309" s="368"/>
    </row>
    <row r="310" s="343" customFormat="1" ht="12.75">
      <c r="C310" s="368"/>
    </row>
    <row r="311" s="343" customFormat="1" ht="12.75">
      <c r="C311" s="368"/>
    </row>
    <row r="312" s="343" customFormat="1" ht="12.75">
      <c r="C312" s="368"/>
    </row>
    <row r="313" s="343" customFormat="1" ht="12.75">
      <c r="C313" s="368"/>
    </row>
    <row r="314" s="343" customFormat="1" ht="12.75">
      <c r="C314" s="368"/>
    </row>
    <row r="315" s="343" customFormat="1" ht="12.75">
      <c r="C315" s="368"/>
    </row>
    <row r="316" s="343" customFormat="1" ht="12.75">
      <c r="C316" s="368"/>
    </row>
    <row r="317" s="343" customFormat="1" ht="12.75">
      <c r="C317" s="368"/>
    </row>
    <row r="318" s="343" customFormat="1" ht="12.75">
      <c r="C318" s="368"/>
    </row>
    <row r="319" s="343" customFormat="1" ht="12.75">
      <c r="C319" s="368"/>
    </row>
    <row r="320" s="343" customFormat="1" ht="12.75">
      <c r="C320" s="368"/>
    </row>
    <row r="321" s="343" customFormat="1" ht="12.75">
      <c r="C321" s="368"/>
    </row>
    <row r="322" s="343" customFormat="1" ht="12.75">
      <c r="C322" s="368"/>
    </row>
    <row r="323" s="343" customFormat="1" ht="12.75">
      <c r="C323" s="368"/>
    </row>
    <row r="324" s="343" customFormat="1" ht="12.75">
      <c r="C324" s="368"/>
    </row>
    <row r="325" s="343" customFormat="1" ht="12.75">
      <c r="C325" s="368"/>
    </row>
    <row r="326" s="343" customFormat="1" ht="12.75">
      <c r="C326" s="368"/>
    </row>
    <row r="327" s="343" customFormat="1" ht="12.75">
      <c r="C327" s="368"/>
    </row>
    <row r="328" s="343" customFormat="1" ht="12.75">
      <c r="C328" s="368"/>
    </row>
    <row r="329" s="343" customFormat="1" ht="12.75">
      <c r="C329" s="368"/>
    </row>
    <row r="330" s="343" customFormat="1" ht="12.75">
      <c r="C330" s="368"/>
    </row>
    <row r="331" s="343" customFormat="1" ht="12.75">
      <c r="C331" s="368"/>
    </row>
    <row r="332" s="343" customFormat="1" ht="12.75">
      <c r="C332" s="368"/>
    </row>
    <row r="333" s="343" customFormat="1" ht="12.75">
      <c r="C333" s="368"/>
    </row>
    <row r="334" s="343" customFormat="1" ht="12.75">
      <c r="C334" s="368"/>
    </row>
    <row r="335" s="343" customFormat="1" ht="12.75">
      <c r="C335" s="368"/>
    </row>
    <row r="336" s="343" customFormat="1" ht="12.75">
      <c r="C336" s="368"/>
    </row>
    <row r="337" s="343" customFormat="1" ht="12.75">
      <c r="C337" s="368"/>
    </row>
    <row r="338" s="343" customFormat="1" ht="12.75">
      <c r="C338" s="368"/>
    </row>
    <row r="339" s="343" customFormat="1" ht="12.75">
      <c r="C339" s="368"/>
    </row>
    <row r="340" s="343" customFormat="1" ht="12.75">
      <c r="C340" s="368"/>
    </row>
    <row r="341" s="343" customFormat="1" ht="12.75">
      <c r="C341" s="368"/>
    </row>
    <row r="342" s="343" customFormat="1" ht="12.75">
      <c r="C342" s="368"/>
    </row>
    <row r="343" s="343" customFormat="1" ht="12.75">
      <c r="C343" s="368"/>
    </row>
    <row r="344" s="343" customFormat="1" ht="12.75">
      <c r="C344" s="368"/>
    </row>
    <row r="345" s="343" customFormat="1" ht="12.75">
      <c r="C345" s="368"/>
    </row>
    <row r="346" s="343" customFormat="1" ht="12.75">
      <c r="C346" s="368"/>
    </row>
    <row r="347" s="343" customFormat="1" ht="12.75">
      <c r="C347" s="368"/>
    </row>
    <row r="348" s="343" customFormat="1" ht="12.75">
      <c r="C348" s="368"/>
    </row>
    <row r="349" s="343" customFormat="1" ht="12.75">
      <c r="C349" s="368"/>
    </row>
    <row r="350" s="343" customFormat="1" ht="12.75">
      <c r="C350" s="368"/>
    </row>
    <row r="351" s="343" customFormat="1" ht="12.75">
      <c r="C351" s="368"/>
    </row>
    <row r="352" s="343" customFormat="1" ht="12.75">
      <c r="C352" s="368"/>
    </row>
    <row r="353" s="343" customFormat="1" ht="12.75">
      <c r="C353" s="368"/>
    </row>
    <row r="354" s="343" customFormat="1" ht="12.75">
      <c r="C354" s="368"/>
    </row>
    <row r="355" s="343" customFormat="1" ht="12.75">
      <c r="C355" s="368"/>
    </row>
    <row r="356" s="343" customFormat="1" ht="12.75">
      <c r="C356" s="368"/>
    </row>
    <row r="357" s="343" customFormat="1" ht="12.75">
      <c r="C357" s="368"/>
    </row>
    <row r="358" s="343" customFormat="1" ht="12.75">
      <c r="C358" s="368"/>
    </row>
    <row r="359" s="343" customFormat="1" ht="12.75">
      <c r="C359" s="368"/>
    </row>
    <row r="360" s="343" customFormat="1" ht="12.75">
      <c r="C360" s="368"/>
    </row>
    <row r="361" s="343" customFormat="1" ht="12.75">
      <c r="C361" s="368"/>
    </row>
    <row r="362" s="343" customFormat="1" ht="12.75">
      <c r="C362" s="368"/>
    </row>
    <row r="363" s="343" customFormat="1" ht="12.75">
      <c r="C363" s="368"/>
    </row>
    <row r="364" s="343" customFormat="1" ht="12.75">
      <c r="C364" s="368"/>
    </row>
    <row r="365" s="343" customFormat="1" ht="12.75">
      <c r="C365" s="368"/>
    </row>
    <row r="366" s="343" customFormat="1" ht="12.75">
      <c r="C366" s="368"/>
    </row>
    <row r="367" s="343" customFormat="1" ht="12.75">
      <c r="C367" s="368"/>
    </row>
    <row r="368" s="343" customFormat="1" ht="12.75">
      <c r="C368" s="368"/>
    </row>
    <row r="369" s="343" customFormat="1" ht="12.75">
      <c r="C369" s="368"/>
    </row>
    <row r="370" s="343" customFormat="1" ht="12.75">
      <c r="C370" s="368"/>
    </row>
    <row r="371" s="343" customFormat="1" ht="12.75">
      <c r="C371" s="368"/>
    </row>
    <row r="372" s="343" customFormat="1" ht="12.75">
      <c r="C372" s="368"/>
    </row>
    <row r="373" s="343" customFormat="1" ht="12.75">
      <c r="C373" s="368"/>
    </row>
    <row r="374" s="343" customFormat="1" ht="12.75">
      <c r="C374" s="368"/>
    </row>
    <row r="375" s="343" customFormat="1" ht="12.75">
      <c r="C375" s="368"/>
    </row>
    <row r="376" s="343" customFormat="1" ht="12.75">
      <c r="C376" s="368"/>
    </row>
    <row r="377" s="343" customFormat="1" ht="12.75">
      <c r="C377" s="368"/>
    </row>
    <row r="378" s="343" customFormat="1" ht="12.75">
      <c r="C378" s="368"/>
    </row>
    <row r="379" s="343" customFormat="1" ht="12.75">
      <c r="C379" s="368"/>
    </row>
    <row r="380" s="343" customFormat="1" ht="12.75">
      <c r="C380" s="368"/>
    </row>
    <row r="381" s="343" customFormat="1" ht="12.75">
      <c r="C381" s="368"/>
    </row>
    <row r="382" s="343" customFormat="1" ht="12.75">
      <c r="C382" s="368"/>
    </row>
    <row r="383" s="343" customFormat="1" ht="12.75">
      <c r="C383" s="368"/>
    </row>
    <row r="384" s="343" customFormat="1" ht="12.75">
      <c r="C384" s="368"/>
    </row>
    <row r="385" s="343" customFormat="1" ht="12.75">
      <c r="C385" s="368"/>
    </row>
    <row r="386" s="343" customFormat="1" ht="12.75">
      <c r="C386" s="368"/>
    </row>
    <row r="387" s="343" customFormat="1" ht="12.75">
      <c r="C387" s="368"/>
    </row>
    <row r="388" s="343" customFormat="1" ht="12.75">
      <c r="C388" s="368"/>
    </row>
    <row r="389" s="343" customFormat="1" ht="12.75">
      <c r="C389" s="368"/>
    </row>
    <row r="390" s="343" customFormat="1" ht="12.75">
      <c r="C390" s="368"/>
    </row>
    <row r="391" s="343" customFormat="1" ht="12.75">
      <c r="C391" s="368"/>
    </row>
    <row r="392" s="343" customFormat="1" ht="12.75">
      <c r="C392" s="368"/>
    </row>
    <row r="393" s="343" customFormat="1" ht="12.75">
      <c r="C393" s="368"/>
    </row>
    <row r="394" s="343" customFormat="1" ht="12.75">
      <c r="C394" s="368"/>
    </row>
    <row r="395" s="343" customFormat="1" ht="12.75">
      <c r="C395" s="368"/>
    </row>
    <row r="396" s="343" customFormat="1" ht="12.75">
      <c r="C396" s="368"/>
    </row>
    <row r="397" s="343" customFormat="1" ht="12.75">
      <c r="C397" s="368"/>
    </row>
    <row r="398" s="343" customFormat="1" ht="12.75">
      <c r="C398" s="368"/>
    </row>
    <row r="399" s="343" customFormat="1" ht="12.75">
      <c r="C399" s="368"/>
    </row>
    <row r="400" s="343" customFormat="1" ht="12.75">
      <c r="C400" s="368"/>
    </row>
    <row r="401" s="343" customFormat="1" ht="12.75">
      <c r="C401" s="368"/>
    </row>
    <row r="402" s="343" customFormat="1" ht="12.75">
      <c r="C402" s="368"/>
    </row>
    <row r="403" s="343" customFormat="1" ht="12.75">
      <c r="C403" s="368"/>
    </row>
    <row r="404" s="343" customFormat="1" ht="12.75">
      <c r="C404" s="368"/>
    </row>
    <row r="405" s="343" customFormat="1" ht="12.75">
      <c r="C405" s="368"/>
    </row>
    <row r="406" s="343" customFormat="1" ht="12.75">
      <c r="C406" s="368"/>
    </row>
    <row r="407" s="343" customFormat="1" ht="12.75">
      <c r="C407" s="368"/>
    </row>
    <row r="408" s="343" customFormat="1" ht="12.75">
      <c r="C408" s="368"/>
    </row>
    <row r="409" s="343" customFormat="1" ht="12.75">
      <c r="C409" s="368"/>
    </row>
    <row r="410" s="343" customFormat="1" ht="12.75">
      <c r="C410" s="368"/>
    </row>
    <row r="411" s="343" customFormat="1" ht="12.75">
      <c r="C411" s="368"/>
    </row>
    <row r="412" s="343" customFormat="1" ht="12.75">
      <c r="C412" s="368"/>
    </row>
    <row r="413" s="343" customFormat="1" ht="12.75">
      <c r="C413" s="368"/>
    </row>
    <row r="414" s="343" customFormat="1" ht="12.75">
      <c r="C414" s="368"/>
    </row>
    <row r="415" s="343" customFormat="1" ht="12.75">
      <c r="C415" s="368"/>
    </row>
    <row r="416" s="343" customFormat="1" ht="12.75">
      <c r="C416" s="368"/>
    </row>
    <row r="417" s="343" customFormat="1" ht="12.75">
      <c r="C417" s="368"/>
    </row>
    <row r="418" s="343" customFormat="1" ht="12.75">
      <c r="C418" s="368"/>
    </row>
    <row r="419" s="343" customFormat="1" ht="12.75">
      <c r="C419" s="368"/>
    </row>
    <row r="420" s="343" customFormat="1" ht="12.75">
      <c r="C420" s="368"/>
    </row>
    <row r="421" s="343" customFormat="1" ht="12.75">
      <c r="C421" s="368"/>
    </row>
    <row r="422" s="343" customFormat="1" ht="12.75">
      <c r="C422" s="368"/>
    </row>
    <row r="423" s="343" customFormat="1" ht="12.75">
      <c r="C423" s="368"/>
    </row>
    <row r="424" s="343" customFormat="1" ht="12.75">
      <c r="C424" s="368"/>
    </row>
    <row r="425" s="343" customFormat="1" ht="12.75">
      <c r="C425" s="368"/>
    </row>
    <row r="426" s="343" customFormat="1" ht="12.75">
      <c r="C426" s="368"/>
    </row>
    <row r="427" s="343" customFormat="1" ht="12.75">
      <c r="C427" s="368"/>
    </row>
    <row r="428" s="343" customFormat="1" ht="12.75">
      <c r="C428" s="368"/>
    </row>
    <row r="429" s="343" customFormat="1" ht="12.75">
      <c r="C429" s="368"/>
    </row>
    <row r="430" s="343" customFormat="1" ht="12.75">
      <c r="C430" s="368"/>
    </row>
    <row r="431" s="343" customFormat="1" ht="12.75">
      <c r="C431" s="368"/>
    </row>
    <row r="432" s="343" customFormat="1" ht="12.75">
      <c r="C432" s="368"/>
    </row>
    <row r="433" s="343" customFormat="1" ht="12.75">
      <c r="C433" s="368"/>
    </row>
    <row r="434" s="343" customFormat="1" ht="12.75">
      <c r="C434" s="368"/>
    </row>
    <row r="435" s="343" customFormat="1" ht="12.75">
      <c r="C435" s="368"/>
    </row>
    <row r="436" s="343" customFormat="1" ht="12.75">
      <c r="C436" s="368"/>
    </row>
    <row r="437" s="343" customFormat="1" ht="12.75">
      <c r="C437" s="368"/>
    </row>
    <row r="438" s="343" customFormat="1" ht="12.75">
      <c r="C438" s="368"/>
    </row>
    <row r="439" s="343" customFormat="1" ht="12.75">
      <c r="C439" s="368"/>
    </row>
    <row r="440" s="343" customFormat="1" ht="12.75">
      <c r="C440" s="368"/>
    </row>
    <row r="441" s="343" customFormat="1" ht="12.75">
      <c r="C441" s="368"/>
    </row>
    <row r="442" s="343" customFormat="1" ht="12.75">
      <c r="C442" s="368"/>
    </row>
    <row r="443" s="343" customFormat="1" ht="12.75">
      <c r="C443" s="368"/>
    </row>
    <row r="444" s="343" customFormat="1" ht="12.75">
      <c r="C444" s="368"/>
    </row>
    <row r="445" s="343" customFormat="1" ht="12.75">
      <c r="C445" s="368"/>
    </row>
    <row r="446" s="343" customFormat="1" ht="12.75">
      <c r="C446" s="368"/>
    </row>
    <row r="447" s="343" customFormat="1" ht="12.75">
      <c r="C447" s="368"/>
    </row>
    <row r="448" s="343" customFormat="1" ht="12.75">
      <c r="C448" s="368"/>
    </row>
    <row r="449" s="343" customFormat="1" ht="12.75">
      <c r="C449" s="368"/>
    </row>
    <row r="450" s="343" customFormat="1" ht="12.75">
      <c r="C450" s="368"/>
    </row>
    <row r="451" s="343" customFormat="1" ht="12.75">
      <c r="C451" s="368"/>
    </row>
    <row r="452" s="343" customFormat="1" ht="12.75">
      <c r="C452" s="368"/>
    </row>
    <row r="453" s="343" customFormat="1" ht="12.75">
      <c r="C453" s="368"/>
    </row>
    <row r="454" s="343" customFormat="1" ht="12.75">
      <c r="C454" s="368"/>
    </row>
    <row r="455" s="343" customFormat="1" ht="12.75">
      <c r="C455" s="368"/>
    </row>
    <row r="456" s="343" customFormat="1" ht="12.75">
      <c r="C456" s="368"/>
    </row>
    <row r="457" s="343" customFormat="1" ht="12.75">
      <c r="C457" s="368"/>
    </row>
    <row r="458" s="343" customFormat="1" ht="12.75">
      <c r="C458" s="368"/>
    </row>
    <row r="459" s="343" customFormat="1" ht="12.75">
      <c r="C459" s="368"/>
    </row>
    <row r="460" s="343" customFormat="1" ht="12.75">
      <c r="C460" s="368"/>
    </row>
    <row r="461" s="343" customFormat="1" ht="12.75">
      <c r="C461" s="368"/>
    </row>
    <row r="462" s="343" customFormat="1" ht="12.75">
      <c r="C462" s="368"/>
    </row>
    <row r="463" s="343" customFormat="1" ht="12.75">
      <c r="C463" s="368"/>
    </row>
    <row r="464" s="343" customFormat="1" ht="12.75">
      <c r="C464" s="368"/>
    </row>
    <row r="465" s="343" customFormat="1" ht="12.75">
      <c r="C465" s="368"/>
    </row>
    <row r="466" s="343" customFormat="1" ht="12.75">
      <c r="C466" s="368"/>
    </row>
    <row r="467" s="343" customFormat="1" ht="12.75">
      <c r="C467" s="368"/>
    </row>
    <row r="468" s="343" customFormat="1" ht="12.75">
      <c r="C468" s="368"/>
    </row>
    <row r="469" s="343" customFormat="1" ht="12.75">
      <c r="C469" s="368"/>
    </row>
    <row r="470" s="343" customFormat="1" ht="12.75">
      <c r="C470" s="368"/>
    </row>
    <row r="471" s="343" customFormat="1" ht="12.75">
      <c r="C471" s="368"/>
    </row>
    <row r="472" s="343" customFormat="1" ht="12.75">
      <c r="C472" s="368"/>
    </row>
    <row r="473" s="343" customFormat="1" ht="12.75">
      <c r="C473" s="368"/>
    </row>
    <row r="474" s="343" customFormat="1" ht="12.75">
      <c r="C474" s="368"/>
    </row>
    <row r="475" s="343" customFormat="1" ht="12.75">
      <c r="C475" s="368"/>
    </row>
    <row r="476" s="343" customFormat="1" ht="12.75">
      <c r="C476" s="368"/>
    </row>
    <row r="477" s="343" customFormat="1" ht="12.75">
      <c r="C477" s="368"/>
    </row>
    <row r="478" s="343" customFormat="1" ht="12.75">
      <c r="C478" s="368"/>
    </row>
    <row r="479" s="343" customFormat="1" ht="12.75">
      <c r="C479" s="368"/>
    </row>
    <row r="480" s="343" customFormat="1" ht="12.75">
      <c r="C480" s="368"/>
    </row>
    <row r="481" s="343" customFormat="1" ht="12.75">
      <c r="C481" s="368"/>
    </row>
    <row r="482" s="343" customFormat="1" ht="12.75">
      <c r="C482" s="368"/>
    </row>
    <row r="483" s="343" customFormat="1" ht="12.75">
      <c r="C483" s="368"/>
    </row>
    <row r="484" s="343" customFormat="1" ht="12.75">
      <c r="C484" s="368"/>
    </row>
    <row r="485" s="343" customFormat="1" ht="12.75">
      <c r="C485" s="368"/>
    </row>
    <row r="486" s="343" customFormat="1" ht="12.75">
      <c r="C486" s="368"/>
    </row>
    <row r="487" s="343" customFormat="1" ht="12.75">
      <c r="C487" s="368"/>
    </row>
    <row r="488" s="343" customFormat="1" ht="12.75">
      <c r="C488" s="368"/>
    </row>
    <row r="489" s="343" customFormat="1" ht="12.75">
      <c r="C489" s="368"/>
    </row>
    <row r="490" s="343" customFormat="1" ht="12.75">
      <c r="C490" s="368"/>
    </row>
    <row r="491" s="343" customFormat="1" ht="12.75">
      <c r="C491" s="368"/>
    </row>
    <row r="492" s="343" customFormat="1" ht="12.75">
      <c r="C492" s="368"/>
    </row>
    <row r="493" s="343" customFormat="1" ht="12.75">
      <c r="C493" s="368"/>
    </row>
    <row r="494" s="343" customFormat="1" ht="12.75">
      <c r="C494" s="368"/>
    </row>
    <row r="495" s="343" customFormat="1" ht="12.75">
      <c r="C495" s="368"/>
    </row>
    <row r="496" s="343" customFormat="1" ht="12.75">
      <c r="C496" s="368"/>
    </row>
    <row r="497" s="343" customFormat="1" ht="12.75">
      <c r="C497" s="368"/>
    </row>
    <row r="498" s="343" customFormat="1" ht="12.75">
      <c r="C498" s="368"/>
    </row>
    <row r="499" s="343" customFormat="1" ht="12.75">
      <c r="C499" s="368"/>
    </row>
    <row r="500" s="343" customFormat="1" ht="12.75">
      <c r="C500" s="368"/>
    </row>
    <row r="501" s="343" customFormat="1" ht="12.75">
      <c r="C501" s="368"/>
    </row>
    <row r="502" s="343" customFormat="1" ht="12.75">
      <c r="C502" s="368"/>
    </row>
    <row r="503" s="343" customFormat="1" ht="12.75">
      <c r="C503" s="368"/>
    </row>
    <row r="504" s="343" customFormat="1" ht="12.75">
      <c r="C504" s="368"/>
    </row>
    <row r="505" s="343" customFormat="1" ht="12.75">
      <c r="C505" s="368"/>
    </row>
    <row r="506" s="343" customFormat="1" ht="12.75">
      <c r="C506" s="368"/>
    </row>
    <row r="507" s="343" customFormat="1" ht="12.75">
      <c r="C507" s="368"/>
    </row>
    <row r="508" s="343" customFormat="1" ht="12.75">
      <c r="C508" s="368"/>
    </row>
    <row r="509" s="343" customFormat="1" ht="12.75">
      <c r="C509" s="368"/>
    </row>
    <row r="510" s="343" customFormat="1" ht="12.75">
      <c r="C510" s="368"/>
    </row>
    <row r="511" s="343" customFormat="1" ht="12.75">
      <c r="C511" s="368"/>
    </row>
    <row r="512" s="343" customFormat="1" ht="12.75">
      <c r="C512" s="368"/>
    </row>
    <row r="513" s="343" customFormat="1" ht="12.75">
      <c r="C513" s="368"/>
    </row>
    <row r="514" s="343" customFormat="1" ht="12.75">
      <c r="C514" s="368"/>
    </row>
    <row r="515" s="343" customFormat="1" ht="12.75">
      <c r="C515" s="368"/>
    </row>
    <row r="516" s="343" customFormat="1" ht="12.75">
      <c r="C516" s="368"/>
    </row>
    <row r="517" s="343" customFormat="1" ht="12.75">
      <c r="C517" s="368"/>
    </row>
    <row r="518" s="343" customFormat="1" ht="12.75">
      <c r="C518" s="368"/>
    </row>
    <row r="519" s="343" customFormat="1" ht="12.75">
      <c r="C519" s="368"/>
    </row>
    <row r="520" s="343" customFormat="1" ht="12.75">
      <c r="C520" s="368"/>
    </row>
    <row r="521" s="343" customFormat="1" ht="12.75">
      <c r="C521" s="368"/>
    </row>
    <row r="522" s="343" customFormat="1" ht="12.75">
      <c r="C522" s="368"/>
    </row>
    <row r="523" s="343" customFormat="1" ht="12.75">
      <c r="C523" s="368"/>
    </row>
    <row r="524" s="343" customFormat="1" ht="12.75">
      <c r="C524" s="368"/>
    </row>
    <row r="525" s="343" customFormat="1" ht="12.75">
      <c r="C525" s="368"/>
    </row>
    <row r="526" s="343" customFormat="1" ht="12.75">
      <c r="C526" s="368"/>
    </row>
    <row r="527" s="343" customFormat="1" ht="12.75">
      <c r="C527" s="368"/>
    </row>
    <row r="528" s="343" customFormat="1" ht="12.75">
      <c r="C528" s="368"/>
    </row>
    <row r="529" s="343" customFormat="1" ht="12.75">
      <c r="C529" s="368"/>
    </row>
    <row r="530" s="343" customFormat="1" ht="12.75">
      <c r="C530" s="368"/>
    </row>
    <row r="531" s="343" customFormat="1" ht="12.75">
      <c r="C531" s="368"/>
    </row>
    <row r="532" s="343" customFormat="1" ht="12.75">
      <c r="C532" s="368"/>
    </row>
    <row r="533" s="343" customFormat="1" ht="12.75">
      <c r="C533" s="368"/>
    </row>
    <row r="534" s="343" customFormat="1" ht="12.75">
      <c r="C534" s="368"/>
    </row>
    <row r="535" s="343" customFormat="1" ht="12.75">
      <c r="C535" s="368"/>
    </row>
    <row r="536" s="343" customFormat="1" ht="12.75">
      <c r="C536" s="368"/>
    </row>
    <row r="537" s="343" customFormat="1" ht="12.75">
      <c r="C537" s="368"/>
    </row>
    <row r="538" s="343" customFormat="1" ht="12.75">
      <c r="C538" s="368"/>
    </row>
    <row r="539" s="343" customFormat="1" ht="12.75">
      <c r="C539" s="368"/>
    </row>
    <row r="540" s="343" customFormat="1" ht="12.75">
      <c r="C540" s="368"/>
    </row>
    <row r="541" s="343" customFormat="1" ht="12.75">
      <c r="C541" s="368"/>
    </row>
    <row r="542" s="343" customFormat="1" ht="12.75">
      <c r="C542" s="368"/>
    </row>
    <row r="543" s="343" customFormat="1" ht="12.75">
      <c r="C543" s="368"/>
    </row>
    <row r="544" s="343" customFormat="1" ht="12.75">
      <c r="C544" s="368"/>
    </row>
    <row r="545" s="343" customFormat="1" ht="12.75">
      <c r="C545" s="368"/>
    </row>
    <row r="546" s="343" customFormat="1" ht="12.75">
      <c r="C546" s="368"/>
    </row>
    <row r="547" s="343" customFormat="1" ht="12.75">
      <c r="C547" s="368"/>
    </row>
    <row r="548" s="343" customFormat="1" ht="12.75">
      <c r="C548" s="368"/>
    </row>
    <row r="549" s="343" customFormat="1" ht="12.75">
      <c r="C549" s="368"/>
    </row>
    <row r="550" s="343" customFormat="1" ht="12.75">
      <c r="C550" s="368"/>
    </row>
    <row r="551" s="343" customFormat="1" ht="12.75">
      <c r="C551" s="368"/>
    </row>
    <row r="552" s="343" customFormat="1" ht="12.75">
      <c r="C552" s="368"/>
    </row>
    <row r="553" s="343" customFormat="1" ht="12.75">
      <c r="C553" s="368"/>
    </row>
    <row r="554" s="343" customFormat="1" ht="12.75">
      <c r="C554" s="368"/>
    </row>
    <row r="555" s="343" customFormat="1" ht="12.75">
      <c r="C555" s="368"/>
    </row>
    <row r="556" s="343" customFormat="1" ht="12.75">
      <c r="C556" s="368"/>
    </row>
    <row r="557" s="343" customFormat="1" ht="12.75">
      <c r="C557" s="368"/>
    </row>
    <row r="558" s="343" customFormat="1" ht="12.75">
      <c r="C558" s="368"/>
    </row>
    <row r="559" s="343" customFormat="1" ht="12.75">
      <c r="C559" s="368"/>
    </row>
    <row r="560" s="343" customFormat="1" ht="12.75">
      <c r="C560" s="368"/>
    </row>
    <row r="561" s="343" customFormat="1" ht="12.75">
      <c r="C561" s="368"/>
    </row>
    <row r="562" s="343" customFormat="1" ht="12.75">
      <c r="C562" s="368"/>
    </row>
    <row r="563" s="343" customFormat="1" ht="12.75">
      <c r="C563" s="368"/>
    </row>
    <row r="564" s="343" customFormat="1" ht="12.75">
      <c r="C564" s="368"/>
    </row>
    <row r="565" s="343" customFormat="1" ht="12.75">
      <c r="C565" s="368"/>
    </row>
    <row r="566" s="343" customFormat="1" ht="12.75">
      <c r="C566" s="368"/>
    </row>
    <row r="567" s="343" customFormat="1" ht="12.75">
      <c r="C567" s="368"/>
    </row>
    <row r="568" s="343" customFormat="1" ht="12.75">
      <c r="C568" s="368"/>
    </row>
    <row r="569" s="343" customFormat="1" ht="12.75">
      <c r="C569" s="368"/>
    </row>
    <row r="570" s="343" customFormat="1" ht="12.75">
      <c r="C570" s="368"/>
    </row>
    <row r="571" s="343" customFormat="1" ht="12.75">
      <c r="C571" s="368"/>
    </row>
    <row r="572" s="343" customFormat="1" ht="12.75">
      <c r="C572" s="368"/>
    </row>
    <row r="573" s="343" customFormat="1" ht="12.75">
      <c r="C573" s="368"/>
    </row>
    <row r="574" s="343" customFormat="1" ht="12.75">
      <c r="C574" s="368"/>
    </row>
    <row r="575" s="343" customFormat="1" ht="12.75">
      <c r="C575" s="368"/>
    </row>
    <row r="576" s="343" customFormat="1" ht="12.75">
      <c r="C576" s="368"/>
    </row>
    <row r="577" s="343" customFormat="1" ht="12.75">
      <c r="C577" s="368"/>
    </row>
    <row r="578" s="343" customFormat="1" ht="12.75">
      <c r="C578" s="368"/>
    </row>
    <row r="579" s="343" customFormat="1" ht="12.75">
      <c r="C579" s="368"/>
    </row>
    <row r="580" s="343" customFormat="1" ht="12.75">
      <c r="C580" s="368"/>
    </row>
    <row r="581" s="343" customFormat="1" ht="12.75">
      <c r="C581" s="368"/>
    </row>
    <row r="582" s="343" customFormat="1" ht="12.75">
      <c r="C582" s="368"/>
    </row>
    <row r="583" s="343" customFormat="1" ht="12.75">
      <c r="C583" s="368"/>
    </row>
    <row r="584" s="343" customFormat="1" ht="12.75">
      <c r="C584" s="368"/>
    </row>
  </sheetData>
  <sheetProtection sheet="1" objects="1" scenarios="1"/>
  <mergeCells count="3">
    <mergeCell ref="F6:H6"/>
    <mergeCell ref="D7:E7"/>
    <mergeCell ref="N6:P6"/>
  </mergeCells>
  <printOptions horizontalCentered="1"/>
  <pageMargins left="0.2362204724409449" right="0.2362204724409449" top="0.7874015748031497" bottom="0.4724409448818898" header="0.5118110236220472" footer="0.31496062992125984"/>
  <pageSetup blackAndWhite="1" firstPageNumber="6" useFirstPageNumber="1" fitToHeight="1" fitToWidth="1" horizontalDpi="600" verticalDpi="600" orientation="landscape" paperSize="9" scale="80" r:id="rId3"/>
  <headerFooter alignWithMargins="0">
    <oddFooter>&amp;L&amp;D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HWK Düsseldorf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Gründungsplanung, Version 18.12.2003</dc:title>
  <dc:subject/>
  <dc:creator>HWK Düsseldorf, Uwe Hemens</dc:creator>
  <cp:keywords/>
  <dc:description/>
  <cp:lastModifiedBy>Matuschowski, Sabine</cp:lastModifiedBy>
  <cp:lastPrinted>2016-09-14T14:28:48Z</cp:lastPrinted>
  <dcterms:created xsi:type="dcterms:W3CDTF">1997-04-22T10:38:02Z</dcterms:created>
  <dcterms:modified xsi:type="dcterms:W3CDTF">2017-07-19T05:23:38Z</dcterms:modified>
  <cp:category/>
  <cp:version/>
  <cp:contentType/>
  <cp:contentStatus/>
</cp:coreProperties>
</file>