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D769EED2-A1EC-4B0F-ACCD-55C6DA510A53}" xr6:coauthVersionLast="47" xr6:coauthVersionMax="47" xr10:uidLastSave="{00000000-0000-0000-0000-000000000000}"/>
  <bookViews>
    <workbookView xWindow="28680" yWindow="-120" windowWidth="29040" windowHeight="15840" tabRatio="803" xr2:uid="{00000000-000D-0000-FFFF-FFFF00000000}"/>
  </bookViews>
  <sheets>
    <sheet name="50" sheetId="3" r:id="rId1"/>
    <sheet name="Table" sheetId="4" state="hidden" r:id="rId2"/>
  </sheets>
  <definedNames>
    <definedName name="_xlnm.Print_Area" localSheetId="0">'50'!$A$1:$L$44</definedName>
    <definedName name="note">'50'!$A$34:$B$39</definedName>
    <definedName name="Tabelle">'50'!$C$21:$H$21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H4" i="3"/>
  <c r="J4" i="3" s="1"/>
  <c r="E11" i="3"/>
  <c r="H11" i="3" s="1"/>
  <c r="E12" i="3"/>
  <c r="N12" i="3" s="1"/>
  <c r="E13" i="3"/>
  <c r="H13" i="3" s="1"/>
  <c r="E14" i="3"/>
  <c r="N14" i="3" s="1"/>
  <c r="G14" i="3"/>
  <c r="C18" i="3"/>
  <c r="D18" i="3"/>
  <c r="E18" i="3"/>
  <c r="F18" i="3"/>
  <c r="G18" i="3"/>
  <c r="H18" i="3"/>
  <c r="J18" i="3"/>
  <c r="K18" i="3"/>
  <c r="O18" i="3"/>
  <c r="H14" i="3" l="1"/>
  <c r="J14" i="3" s="1"/>
  <c r="H12" i="3"/>
  <c r="J12" i="3" s="1"/>
  <c r="G12" i="3"/>
  <c r="G5" i="3"/>
  <c r="H5" i="3" s="1"/>
  <c r="I5" i="3" s="1"/>
  <c r="I13" i="3"/>
  <c r="J13" i="3"/>
  <c r="I11" i="3"/>
  <c r="J11" i="3"/>
  <c r="I14" i="3"/>
  <c r="N13" i="3"/>
  <c r="G13" i="3"/>
  <c r="I12" i="3"/>
  <c r="N11" i="3"/>
  <c r="G11" i="3"/>
  <c r="H3" i="3"/>
  <c r="J3" i="3" s="1"/>
  <c r="C17" i="3" l="1"/>
  <c r="N18" i="3" s="1"/>
  <c r="G15" i="3"/>
  <c r="H15" i="3" s="1"/>
  <c r="I15" i="3" s="1"/>
  <c r="A26" i="3" s="1"/>
  <c r="H6" i="3"/>
  <c r="J5" i="3"/>
  <c r="A28" i="3"/>
  <c r="A27" i="3"/>
  <c r="N6" i="3" l="1"/>
  <c r="I6" i="3"/>
  <c r="C9" i="3"/>
  <c r="E9" i="3" s="1"/>
  <c r="H9" i="3" s="1"/>
  <c r="J6" i="3"/>
  <c r="G9" i="3" l="1"/>
  <c r="G17" i="3" s="1"/>
  <c r="H17" i="3" s="1"/>
  <c r="I17" i="3" s="1"/>
  <c r="A25" i="3" s="1"/>
  <c r="I9" i="3"/>
  <c r="J9" i="3"/>
  <c r="A29" i="3" l="1"/>
  <c r="A30" i="3" s="1"/>
  <c r="J17" i="3" s="1"/>
  <c r="I18" i="3" s="1"/>
  <c r="L17" i="3" l="1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<sst xmlns="http://schemas.openxmlformats.org/spreadsheetml/2006/main" count="104" uniqueCount="58">
  <si>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</si>
  <si>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</si>
  <si>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</si>
  <si>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</si>
  <si>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</si>
  <si>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</si>
  <si>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</si>
  <si>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</si>
  <si>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</si>
  <si>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</si>
  <si>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</si>
  <si>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</si>
  <si>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</si>
  <si>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</si>
  <si>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</si>
  <si>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</si>
  <si>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</si>
  <si>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</si>
  <si>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</si>
  <si>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</si>
  <si>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</si>
  <si>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</si>
  <si>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</si>
  <si>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</si>
  <si>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</si>
  <si>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</si>
  <si>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</si>
  <si>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</si>
  <si>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</si>
  <si>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</si>
  <si>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</si>
  <si>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</si>
  <si>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</si>
  <si>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</si>
  <si>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</si>
  <si>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</si>
  <si>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</si>
  <si>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</si>
  <si>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</si>
  <si>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</si>
  <si>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</si>
  <si>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</si>
  <si>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</si>
  <si>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</si>
  <si>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</si>
  <si>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</si>
  <si>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</si>
  <si>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Zubereiten von einfachen Speisen und Gerichten
Arbeitsaufgaben</t>
  </si>
  <si>
    <t>Zubereiten von einfachen Speisen und Gerichten
Schriftlich</t>
  </si>
  <si>
    <t>Ergebnis Zubereiten von einfachen Speisen und 
Gerichten</t>
  </si>
  <si>
    <t>Teil 1 der Abschlussprüfung</t>
  </si>
  <si>
    <t>Ergebnis Teil 1 der Abschlussprüfung</t>
  </si>
  <si>
    <t>Teil 2 der Abschlussprüfung</t>
  </si>
  <si>
    <t>Produkte, Lagerhaltung und Warenwirtschaft</t>
  </si>
  <si>
    <t>Wirtschafts- und Sozialkunde</t>
  </si>
  <si>
    <t>Ergebnis Teil 2 der Abschlussprüfung</t>
  </si>
  <si>
    <t>Technologie, Gästeinformation und Arbeiten im 
Team</t>
  </si>
  <si>
    <t>Planen, Zubereiten und Präsentieren eines 
Drei-Gänge-Menüs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</si>
</sst>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/>
    <xf numFmtId="1" fontId="13" fillId="0" borderId="0" xfId="0" applyNumberFormat="1" applyFont="1"/>
    <xf numFmtId="1" fontId="14" fillId="0" borderId="0" xfId="0" applyNumberFormat="1" applyFont="1"/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Alignment="1" applyProtection="1">
      <alignment horizontal="center"/>
      <protection locked="0"/>
    </xf>
    <xf numFmtId="1" fontId="14" fillId="2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9" borderId="0" xfId="0" applyNumberFormat="1" applyFont="1" applyFill="1" applyAlignment="1">
      <alignment horizontal="right"/>
    </xf>
    <xf numFmtId="2" fontId="13" fillId="9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1" fontId="19" fillId="0" borderId="0" xfId="0" applyNumberFormat="1" applyFont="1"/>
    <xf numFmtId="1" fontId="18" fillId="0" borderId="0" xfId="0" applyNumberFormat="1" applyFont="1"/>
    <xf numFmtId="1" fontId="19" fillId="0" borderId="0" xfId="0" applyNumberFormat="1" applyFont="1" applyAlignment="1">
      <alignment horizontal="center"/>
    </xf>
    <xf numFmtId="164" fontId="18" fillId="0" borderId="0" xfId="0" applyNumberFormat="1" applyFont="1"/>
    <xf numFmtId="1" fontId="19" fillId="0" borderId="0" xfId="0" applyNumberFormat="1" applyFont="1" applyAlignment="1">
      <alignment horizontal="left"/>
    </xf>
    <xf numFmtId="1" fontId="18" fillId="0" borderId="0" xfId="0" applyNumberFormat="1" applyFont="1" applyAlignment="1" applyProtection="1">
      <alignment horizontal="right"/>
      <protection hidden="1"/>
    </xf>
    <xf numFmtId="1" fontId="19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Alignment="1">
      <alignment horizontal="left" wrapText="1"/>
    </xf>
    <xf numFmtId="1" fontId="19" fillId="0" borderId="0" xfId="0" applyNumberFormat="1" applyFont="1" applyAlignment="1">
      <alignment wrapText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" fontId="22" fillId="0" borderId="0" xfId="0" applyNumberFormat="1" applyFont="1" applyAlignment="1">
      <alignment horizontal="center"/>
    </xf>
    <xf numFmtId="1" fontId="21" fillId="0" borderId="0" xfId="0" applyNumberFormat="1" applyFont="1"/>
    <xf numFmtId="1" fontId="22" fillId="0" borderId="0" xfId="0" applyNumberFormat="1" applyFont="1"/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1" fontId="22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</cellXfs>
  <cellStyles count="25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Standard" xfId="0" builtinId="0"/>
    <cellStyle name="Standard 2" xfId="17" xr:uid="{00000000-0005-0000-0000-00000E000000}"/>
    <cellStyle name="Standard 2 2" xfId="18" xr:uid="{00000000-0005-0000-0000-00000F000000}"/>
    <cellStyle name="Standard 2 3" xfId="19" xr:uid="{00000000-0005-0000-0000-000010000000}"/>
    <cellStyle name="Standard 2 4" xfId="20" xr:uid="{00000000-0005-0000-0000-000011000000}"/>
    <cellStyle name="Standard 3" xfId="21" xr:uid="{00000000-0005-0000-0000-000012000000}"/>
    <cellStyle name="Standard 4" xfId="22" xr:uid="{00000000-0005-0000-0000-000013000000}"/>
    <cellStyle name="Standard 5" xfId="23" xr:uid="{00000000-0005-0000-0000-000014000000}"/>
    <cellStyle name="Standard 6" xfId="24" xr:uid="{00000000-0005-0000-0000-000015000000}"/>
    <cellStyle name="Status" xfId="7" xr:uid="{00000000-0005-0000-0000-000016000000}"/>
    <cellStyle name="Text" xfId="4" xr:uid="{00000000-0005-0000-0000-000017000000}"/>
    <cellStyle name="Warning" xfId="11" xr:uid="{00000000-0005-0000-0000-000018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7620</xdr:rowOff>
    </xdr:from>
    <xdr:to>
      <xdr:col>11</xdr:col>
      <xdr:colOff>998220</xdr:colOff>
      <xdr:row>43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" y="3848100"/>
          <a:ext cx="9029700" cy="45491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Koch/Köchin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01.08.2022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17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„Produkte, Lagerhaltung und Warenwirtschaft“,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„Technologie, Gästeinformation und Arbeiten im Team“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7"/>
  <sheetViews>
    <sheetView tabSelected="1" workbookViewId="0">
      <selection activeCell="C3" sqref="C3"/>
    </sheetView>
  </sheetViews>
  <sheetFormatPr baseColWidth="10" defaultColWidth="11.5703125" defaultRowHeight="14.25" x14ac:dyDescent="0.2"/>
  <cols>
    <col min="1" max="1" width="7.140625" style="46" customWidth="1"/>
    <col min="2" max="2" width="45.140625" style="46" bestFit="1" customWidth="1"/>
    <col min="3" max="3" width="8.28515625" style="46" customWidth="1"/>
    <col min="4" max="4" width="7.140625" style="46" customWidth="1"/>
    <col min="5" max="5" width="10.7109375" style="46" customWidth="1"/>
    <col min="6" max="6" width="7.140625" style="46" customWidth="1"/>
    <col min="7" max="7" width="10.7109375" style="46" customWidth="1"/>
    <col min="8" max="9" width="7.140625" style="46" customWidth="1"/>
    <col min="10" max="11" width="3.5703125" style="46" customWidth="1"/>
    <col min="12" max="12" width="15.140625" style="48" bestFit="1" customWidth="1"/>
    <col min="13" max="256" width="12.42578125" style="46" customWidth="1"/>
    <col min="257" max="16384" width="11.5703125" style="46"/>
  </cols>
  <sheetData>
    <row r="1" spans="1:64" ht="12.75" customHeight="1" x14ac:dyDescent="0.25">
      <c r="A1" s="43" t="s">
        <v>0</v>
      </c>
      <c r="B1" s="24" t="s">
        <v>1</v>
      </c>
      <c r="C1" s="24" t="s">
        <v>2</v>
      </c>
      <c r="D1" s="24"/>
      <c r="E1" s="24" t="s">
        <v>4</v>
      </c>
      <c r="F1" s="24" t="s">
        <v>5</v>
      </c>
      <c r="G1" s="24" t="s">
        <v>6</v>
      </c>
      <c r="H1" s="24" t="s">
        <v>2</v>
      </c>
      <c r="I1" s="24" t="s">
        <v>7</v>
      </c>
      <c r="J1" s="53"/>
      <c r="K1" s="53"/>
      <c r="L1" s="51" t="s">
        <v>9</v>
      </c>
      <c r="M1" s="41" t="s">
        <v>10</v>
      </c>
      <c r="N1" s="42"/>
      <c r="O1" s="41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 x14ac:dyDescent="0.25">
      <c r="A2" s="44">
        <v>6605</v>
      </c>
      <c r="B2" s="28" t="s">
        <v>50</v>
      </c>
      <c r="C2" s="29"/>
      <c r="D2" s="29"/>
      <c r="E2" s="28"/>
      <c r="F2" s="24"/>
      <c r="G2" s="28"/>
      <c r="H2" s="28"/>
      <c r="I2" s="30"/>
      <c r="J2" s="24"/>
      <c r="K2" s="26"/>
      <c r="L2" s="51"/>
      <c r="M2" s="47"/>
      <c r="N2" s="42"/>
      <c r="O2" s="47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43.5" x14ac:dyDescent="0.25">
      <c r="A3" s="44">
        <v>8573</v>
      </c>
      <c r="B3" s="35" t="s">
        <v>47</v>
      </c>
      <c r="C3" s="37"/>
      <c r="D3" s="29"/>
      <c r="E3" s="28"/>
      <c r="F3" s="30">
        <v>70</v>
      </c>
      <c r="G3" s="28" t="str">
        <f>IF(ISNUMBER(C3),ROUND(C3*F3,$A$21),"")</f>
        <v/>
      </c>
      <c r="H3" s="28" t="str">
        <f>IF(ISNUMBER(G3),ROUND((G3/F3),$A$21),"")</f>
        <v/>
      </c>
      <c r="J3" s="46" t="str">
        <f>IF(ISNUMBER(K3),K3,(IF(ISNUMBER(H3),IF(H3&gt;49,1,2),"")))</f>
        <v/>
      </c>
      <c r="K3" s="26"/>
      <c r="L3" s="51"/>
      <c r="M3" s="47"/>
      <c r="N3" s="47"/>
      <c r="O3" s="47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43.5" x14ac:dyDescent="0.25">
      <c r="A4" s="44">
        <v>8572</v>
      </c>
      <c r="B4" s="35" t="s">
        <v>48</v>
      </c>
      <c r="C4" s="37"/>
      <c r="D4" s="29"/>
      <c r="E4" s="28"/>
      <c r="F4" s="30">
        <v>30</v>
      </c>
      <c r="G4" s="28" t="str">
        <f>IF(ISNUMBER(C4),ROUND(C4*F4,$A$21),"")</f>
        <v/>
      </c>
      <c r="H4" s="28" t="str">
        <f>IF(ISNUMBER(G4),ROUND((G4/F4),$A$21),"")</f>
        <v/>
      </c>
      <c r="J4" s="46" t="str">
        <f>IF(ISNUMBER(K4),K4,(IF(ISNUMBER(H4),IF(H4&gt;49,1,2),"")))</f>
        <v/>
      </c>
      <c r="K4" s="26"/>
      <c r="L4" s="51"/>
      <c r="M4" s="47"/>
      <c r="N4" s="42"/>
      <c r="O4" s="4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43.5" x14ac:dyDescent="0.25">
      <c r="A5" s="44">
        <v>8575</v>
      </c>
      <c r="B5" s="35" t="s">
        <v>49</v>
      </c>
      <c r="C5" s="28"/>
      <c r="D5" s="29"/>
      <c r="E5" s="28"/>
      <c r="F5" s="30"/>
      <c r="G5" s="46" t="str">
        <f>IF(AND(ISNUMBER(G3),ISNUMBER(G4)),ROUND(G3+G4,$A$21),"")</f>
        <v/>
      </c>
      <c r="H5" s="28" t="str">
        <f>IF(ISNUMBER(G5),ROUND((G5),$A$21)/100,"")</f>
        <v/>
      </c>
      <c r="I5" s="30" t="str">
        <f>IF(ISNUMBER(H5),VLOOKUP(ROUND(H5,$A$19),$A$34:$B$39,2,TRUE),"")</f>
        <v/>
      </c>
      <c r="J5" s="46" t="str">
        <f>IF(ISNUMBER(K5),K5,(IF(ISNUMBER(H5),IF(H5&gt;49,1,2),"")))</f>
        <v/>
      </c>
      <c r="K5" s="30"/>
      <c r="L5" s="52"/>
      <c r="M5" s="47"/>
      <c r="N5" s="47"/>
      <c r="O5" s="4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 x14ac:dyDescent="0.25">
      <c r="A6" s="44">
        <v>6713</v>
      </c>
      <c r="B6" s="28" t="s">
        <v>51</v>
      </c>
      <c r="C6" s="29"/>
      <c r="D6" s="29"/>
      <c r="E6" s="28"/>
      <c r="H6" s="28" t="str">
        <f>IF(ISNUMBER(H5),ROUND((H5),$A$21),"")</f>
        <v/>
      </c>
      <c r="I6" s="30" t="str">
        <f>IF(ISNUMBER(H6),VLOOKUP(ROUND(H6,$A$19),$A$34:$B$39,2,TRUE),"")</f>
        <v/>
      </c>
      <c r="J6" s="46" t="str">
        <f>IF(ISNUMBER(K6),K6,(IF(ISNUMBER(H6),IF(H6&gt;49,1,2),"")))</f>
        <v/>
      </c>
      <c r="K6" s="30"/>
      <c r="L6" s="51">
        <v>25</v>
      </c>
      <c r="M6" s="47"/>
      <c r="N6" s="42" t="str">
        <f>IF(ISNUMBER(H6),ROUND(H6*25,$A$23),"")</f>
        <v/>
      </c>
      <c r="O6" s="41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 x14ac:dyDescent="0.25">
      <c r="A7" s="44"/>
      <c r="B7" s="28"/>
      <c r="C7" s="29"/>
      <c r="D7" s="29"/>
      <c r="E7" s="28"/>
      <c r="H7" s="28"/>
      <c r="I7" s="30"/>
      <c r="L7" s="52"/>
      <c r="M7" s="47"/>
      <c r="N7" s="49"/>
      <c r="O7" s="41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 x14ac:dyDescent="0.25">
      <c r="A8" s="4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2</v>
      </c>
      <c r="I8" s="24" t="s">
        <v>7</v>
      </c>
      <c r="J8" s="53"/>
      <c r="K8" s="53"/>
      <c r="L8" s="52"/>
      <c r="M8" s="47"/>
      <c r="N8" s="49"/>
      <c r="O8" s="41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x14ac:dyDescent="0.2">
      <c r="A9" s="44">
        <v>6713</v>
      </c>
      <c r="B9" s="28" t="s">
        <v>51</v>
      </c>
      <c r="C9" s="28" t="str">
        <f>IF(ISNUMBER(H6),ROUND(H6,$A$19),"")</f>
        <v/>
      </c>
      <c r="E9" s="28" t="str">
        <f>IF(ISNUMBER(C9),ROUND(C9,$A$19),"")</f>
        <v/>
      </c>
      <c r="F9" s="30">
        <v>25</v>
      </c>
      <c r="G9" s="28" t="str">
        <f>IF(ISNUMBER(E9),ROUND(E9*F9,$A$19),"")</f>
        <v/>
      </c>
      <c r="H9" s="28" t="str">
        <f>IF(ISNUMBER(E9),ROUND(E9,$A$19),"")</f>
        <v/>
      </c>
      <c r="I9" s="30" t="str">
        <f>IF(ISNUMBER(H9),VLOOKUP(ROUND(H9,$A$19),$A$34:$B$39,2,TRUE),"")</f>
        <v/>
      </c>
      <c r="J9" s="30" t="str">
        <f>IF(ISNUMBER(K9),K9,(IF(ISNUMBER(H9),IF(H9&gt;49,1,2),"")))</f>
        <v/>
      </c>
      <c r="K9" s="30"/>
      <c r="L9" s="52"/>
      <c r="M9" s="41"/>
      <c r="N9" s="42"/>
      <c r="O9" s="41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15" x14ac:dyDescent="0.25">
      <c r="A10" s="44">
        <v>6607</v>
      </c>
      <c r="B10" s="28" t="s">
        <v>52</v>
      </c>
      <c r="C10" s="29"/>
      <c r="D10" s="29"/>
      <c r="E10" s="29"/>
      <c r="F10" s="31"/>
      <c r="G10" s="29"/>
      <c r="H10" s="29"/>
      <c r="I10" s="24"/>
      <c r="J10" s="30"/>
      <c r="K10" s="29"/>
      <c r="L10" s="51"/>
      <c r="M10" s="41"/>
      <c r="N10" s="42"/>
      <c r="O10" s="41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15" x14ac:dyDescent="0.25">
      <c r="A11" s="44">
        <v>8578</v>
      </c>
      <c r="B11" s="28" t="s">
        <v>53</v>
      </c>
      <c r="C11" s="38"/>
      <c r="D11" s="38"/>
      <c r="E11" s="28" t="str">
        <f>IF(AND(ISNUMBER(C11),ISNUMBER(D11)),ROUND(((ROUND(C11,$A$19)*2+ROUND(D11,$A$19))/3),$A$19),(IF(ISNUMBER(C11),ROUND(C11,$A$19),"")))</f>
        <v/>
      </c>
      <c r="F11" s="30">
        <v>15</v>
      </c>
      <c r="G11" s="28" t="str">
        <f>IF(ISNUMBER(E11),ROUND(E11*F11,$A$19),"")</f>
        <v/>
      </c>
      <c r="H11" s="28" t="str">
        <f>IF(ISNUMBER(E11),ROUND(E11,$A$19),"")</f>
        <v/>
      </c>
      <c r="I11" s="30" t="str">
        <f>IF(ISNUMBER(H11),VLOOKUP(ROUND(H11,$A$19),note,2,TRUE),"")</f>
        <v/>
      </c>
      <c r="J11" s="30" t="str">
        <f>IF(ISNUMBER(K11),K11,(IF(ISNUMBER(H11),IF(H11&gt;49.4,1,2),"")))</f>
        <v/>
      </c>
      <c r="K11" s="30"/>
      <c r="L11" s="51">
        <v>15</v>
      </c>
      <c r="M11" s="41"/>
      <c r="N11" s="42" t="str">
        <f>IF(ISNUMBER(E11),ROUND(E11*F11,$A$21),"")</f>
        <v/>
      </c>
      <c r="O11" s="41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29.25" x14ac:dyDescent="0.25">
      <c r="A12" s="44">
        <v>8579</v>
      </c>
      <c r="B12" s="36" t="s">
        <v>56</v>
      </c>
      <c r="C12" s="38"/>
      <c r="D12" s="38"/>
      <c r="E12" s="28" t="str">
        <f>IF(AND(ISNUMBER(C12),ISNUMBER(D12)),ROUND(((ROUND(C12,$A$19)*2+ROUND(D12,$A$19))/3),$A$19),(IF(ISNUMBER(C12),ROUND(C12,$A$19),"")))</f>
        <v/>
      </c>
      <c r="F12" s="30">
        <v>15</v>
      </c>
      <c r="G12" s="28" t="str">
        <f>IF(ISNUMBER(E12),ROUND(E12*F12,$A$19),"")</f>
        <v/>
      </c>
      <c r="H12" s="28" t="str">
        <f>IF(ISNUMBER(E12),ROUND(E12,$A$19),"")</f>
        <v/>
      </c>
      <c r="I12" s="30" t="str">
        <f>IF(ISNUMBER(H12),VLOOKUP(ROUND(H12,$A$19),note,2,TRUE),"")</f>
        <v/>
      </c>
      <c r="J12" s="30" t="str">
        <f>IF(ISNUMBER(K12),K12,(IF(ISNUMBER(H12),IF(H12&gt;49.4,1,2),"")))</f>
        <v/>
      </c>
      <c r="K12" s="30"/>
      <c r="L12" s="51">
        <v>15</v>
      </c>
      <c r="M12" s="41"/>
      <c r="N12" s="42" t="str">
        <f>IF(ISNUMBER(E12),ROUND(E12*F12,$A$21),"")</f>
        <v/>
      </c>
      <c r="O12" s="41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" x14ac:dyDescent="0.25">
      <c r="A13" s="44">
        <v>5071</v>
      </c>
      <c r="B13" s="28" t="s">
        <v>54</v>
      </c>
      <c r="C13" s="38"/>
      <c r="D13" s="38"/>
      <c r="E13" s="28" t="str">
        <f>IF(AND(ISNUMBER(C13),ISNUMBER(D13)),ROUND(((ROUND(C13,$A$19)*2+ROUND(D13,$A$19))/3),$A$19),(IF(ISNUMBER(C13),ROUND(C13,$A$19),"")))</f>
        <v/>
      </c>
      <c r="F13" s="30">
        <v>10</v>
      </c>
      <c r="G13" s="28" t="str">
        <f>IF(ISNUMBER(E13),ROUND(E13*F13,$A$19),"")</f>
        <v/>
      </c>
      <c r="H13" s="28" t="str">
        <f>IF(ISNUMBER(E13),ROUND(E13,$A$19),"")</f>
        <v/>
      </c>
      <c r="I13" s="30" t="str">
        <f>IF(ISNUMBER(H13),VLOOKUP(ROUND(H13,$A$19),note,2,TRUE),"")</f>
        <v/>
      </c>
      <c r="J13" s="30" t="str">
        <f>IF(ISNUMBER(K13),K13,(IF(ISNUMBER(H13),IF(H13&gt;49.4,1,2),"")))</f>
        <v/>
      </c>
      <c r="K13" s="30"/>
      <c r="L13" s="51">
        <v>10</v>
      </c>
      <c r="M13" s="41"/>
      <c r="N13" s="42" t="str">
        <f>IF(ISNUMBER(E13),ROUND(E13*F13,$A$21),"")</f>
        <v/>
      </c>
      <c r="O13" s="41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29.25" x14ac:dyDescent="0.25">
      <c r="A14" s="44">
        <v>8577</v>
      </c>
      <c r="B14" s="35" t="s">
        <v>57</v>
      </c>
      <c r="C14" s="38"/>
      <c r="D14" s="29"/>
      <c r="E14" s="28" t="str">
        <f>IF(ISNUMBER(C14),ROUND(C14,$A$19),"")</f>
        <v/>
      </c>
      <c r="F14" s="30">
        <v>35</v>
      </c>
      <c r="G14" s="28" t="str">
        <f>IF(ISNUMBER(E14),ROUND(E14*F14,$A$19),"")</f>
        <v/>
      </c>
      <c r="H14" s="28" t="str">
        <f>IF(ISNUMBER(E14),ROUND(E14,$A$19),"")</f>
        <v/>
      </c>
      <c r="I14" s="30" t="str">
        <f>IF(ISNUMBER(H14),VLOOKUP(ROUND(H14,$A$19),note,2,TRUE),"")</f>
        <v/>
      </c>
      <c r="J14" s="30" t="str">
        <f>IF(ISNUMBER(K14),K14,(IF(ISNUMBER(H14),IF(H14&gt;49.4,1,2),"")))</f>
        <v/>
      </c>
      <c r="K14" s="30"/>
      <c r="L14" s="51">
        <v>35</v>
      </c>
      <c r="M14" s="41"/>
      <c r="N14" s="42" t="str">
        <f>IF(ISNUMBER(E14),ROUND(E14*F14,$A$21),"")</f>
        <v/>
      </c>
      <c r="O14" s="41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" x14ac:dyDescent="0.25">
      <c r="A15" s="44">
        <v>6715</v>
      </c>
      <c r="B15" s="32" t="s">
        <v>55</v>
      </c>
      <c r="C15" s="29"/>
      <c r="D15" s="29"/>
      <c r="E15" s="28"/>
      <c r="F15" s="30"/>
      <c r="G15" s="29" t="str">
        <f>IF(AND(ISNUMBER(G11),ISNUMBER(G12),ISNUMBER(G13),ISNUMBER(G14)),ROUND(G11+G12+G13+G14,$A$19),"")</f>
        <v/>
      </c>
      <c r="H15" s="50" t="str">
        <f>IF(ISNUMBER(G15),ROUND((G15/75),$A$19),"")</f>
        <v/>
      </c>
      <c r="I15" s="24" t="str">
        <f>IF(ISNUMBER(H15),VLOOKUP(ROUND(H15,$A$19),note,2,TRUE),"")</f>
        <v/>
      </c>
      <c r="J15" s="30"/>
      <c r="K15" s="30"/>
      <c r="L15" s="39"/>
      <c r="M15" s="41"/>
      <c r="N15" s="42"/>
      <c r="O15" s="41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 x14ac:dyDescent="0.25">
      <c r="A16" s="28"/>
      <c r="B16" s="32"/>
      <c r="C16" s="29"/>
      <c r="D16" s="29"/>
      <c r="E16" s="28"/>
      <c r="F16" s="30"/>
      <c r="G16" s="29"/>
      <c r="H16" s="50"/>
      <c r="I16" s="24"/>
      <c r="J16" s="30"/>
      <c r="K16" s="30"/>
      <c r="L16" s="39"/>
      <c r="M16" s="41"/>
      <c r="N16" s="42"/>
      <c r="O16" s="41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" x14ac:dyDescent="0.25">
      <c r="A17" s="45">
        <v>6129</v>
      </c>
      <c r="B17" s="29" t="s">
        <v>28</v>
      </c>
      <c r="C17" s="33" t="str">
        <f>IF(AND(ISNUMBER(N3),ISNUMBER(N11),ISNUMBER(N12),ISNUMBER(N13),ISNUMBER(N14)),ROUND((N3+N11+N12+N13+N14)/100,$A$19),"")</f>
        <v/>
      </c>
      <c r="D17" s="29"/>
      <c r="E17" s="29"/>
      <c r="F17" s="29"/>
      <c r="G17" s="50" t="str">
        <f>IF(AND(ISNUMBER(G9),ISNUMBER(G11),ISNUMBER(G12),ISNUMBER(G13),ISNUMBER(G14)),ROUND(G9+G11+G12+G13+G14,$A$19),"")</f>
        <v/>
      </c>
      <c r="H17" s="50" t="str">
        <f>IF(ISNUMBER(G17),ROUND((G17/100),$A$19),"")</f>
        <v/>
      </c>
      <c r="I17" s="24" t="str">
        <f>IF(ISNUMBER(H17),VLOOKUP(ROUND(H17,$A$19),note,2,TRUE),"")</f>
        <v/>
      </c>
      <c r="J17" s="54" t="str">
        <f>IF(ISNUMBER(I17),IF(A30,IF(I17&lt;5,6,7),7),"")</f>
        <v/>
      </c>
      <c r="K17" s="54"/>
      <c r="L17" s="40" t="str">
        <f>IF(J17=6,"bestanden",IF(J17=7,"nicht bestanden",""))</f>
        <v/>
      </c>
      <c r="M17" s="41"/>
      <c r="N17" s="42"/>
      <c r="O17" s="4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x14ac:dyDescent="0.2">
      <c r="A18" s="26" t="s">
        <v>10</v>
      </c>
      <c r="B18" s="26"/>
      <c r="C18" s="26" t="e">
        <f>#N/A</f>
        <v>#N/A</v>
      </c>
      <c r="D18" s="26" t="e">
        <f>(C11,C12,C13)</f>
        <v>#VALUE!</v>
      </c>
      <c r="E18" s="26" t="e">
        <f>(H3,H4,H5,H6,H11,H12,H13,H14,H15,H17)</f>
        <v>#VALUE!</v>
      </c>
      <c r="F18" s="26" t="e">
        <f>(I5,I6,I11,I12,I13,I14,I15,I17)</f>
        <v>#VALUE!</v>
      </c>
      <c r="G18" s="26" t="e">
        <f>(J6,J9,J11,J12,J13,J14,J3,J4,J5)</f>
        <v>#VALUE!</v>
      </c>
      <c r="H18" s="26" t="e">
        <f>(K6,K9,K11,K12,K13,K14)</f>
        <v>#VALUE!</v>
      </c>
      <c r="I18" s="26" t="str">
        <f>J17</f>
        <v/>
      </c>
      <c r="J18" s="26" t="e">
        <f>(A17,A2,A5,A10,A11,A12,A14,A13)</f>
        <v>#VALUE!</v>
      </c>
      <c r="K18" s="26" t="e">
        <f>(C11,C12,C13)</f>
        <v>#VALUE!</v>
      </c>
      <c r="L18" s="40"/>
      <c r="M18" s="41"/>
      <c r="N18" s="42" t="str">
        <f>C17</f>
        <v/>
      </c>
      <c r="O18" s="41" t="e">
        <f>(L6,L11,L12,L13,L14)</f>
        <v>#VALUE!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x14ac:dyDescent="0.2">
      <c r="A19" s="26">
        <v>0</v>
      </c>
      <c r="B19" s="34" t="s">
        <v>11</v>
      </c>
      <c r="C19" s="26" t="s">
        <v>12</v>
      </c>
      <c r="D19" s="26" t="s">
        <v>13</v>
      </c>
      <c r="E19" s="26" t="s">
        <v>2</v>
      </c>
      <c r="F19" s="26" t="s">
        <v>14</v>
      </c>
      <c r="G19" s="26" t="s">
        <v>15</v>
      </c>
      <c r="H19" s="26" t="s">
        <v>16</v>
      </c>
      <c r="I19" s="26" t="s">
        <v>17</v>
      </c>
      <c r="J19" s="26" t="s">
        <v>18</v>
      </c>
      <c r="K19" s="26" t="s">
        <v>19</v>
      </c>
      <c r="L19" s="40" t="s">
        <v>20</v>
      </c>
      <c r="M19" s="41" t="s">
        <v>21</v>
      </c>
      <c r="N19" s="42" t="s">
        <v>22</v>
      </c>
      <c r="O19" s="41" t="s">
        <v>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x14ac:dyDescent="0.2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40"/>
      <c r="M20" s="26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x14ac:dyDescent="0.2">
      <c r="A21" s="26">
        <v>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0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">
      <c r="C22" s="26"/>
      <c r="D22" s="26"/>
      <c r="E22" s="26"/>
      <c r="F22" s="26"/>
      <c r="G22" s="26"/>
      <c r="H22" s="26"/>
      <c r="I22" s="26"/>
      <c r="J22" s="26"/>
      <c r="K22" s="26"/>
      <c r="L22" s="40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">
      <c r="C23" s="26"/>
      <c r="D23" s="26"/>
      <c r="E23" s="26"/>
      <c r="F23" s="26"/>
      <c r="G23" s="26"/>
      <c r="H23" s="26"/>
      <c r="I23" s="26"/>
      <c r="J23" s="26"/>
      <c r="K23" s="26"/>
      <c r="L23" s="40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ht="15" x14ac:dyDescent="0.25">
      <c r="A24" s="26"/>
      <c r="B24" s="25" t="s">
        <v>23</v>
      </c>
      <c r="C24" s="26"/>
      <c r="D24" s="26"/>
      <c r="E24" s="26"/>
      <c r="F24" s="26"/>
      <c r="G24" s="26"/>
      <c r="H24" s="26"/>
      <c r="I24" s="26"/>
      <c r="J24" s="26"/>
      <c r="K24" s="26"/>
      <c r="L24" s="40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x14ac:dyDescent="0.2">
      <c r="A25" s="26" t="b">
        <f>IF(I17&lt;5,TRUE,FALSE)</f>
        <v>0</v>
      </c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40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x14ac:dyDescent="0.2">
      <c r="A26" s="26" t="b">
        <f>IF(I15&lt;5,TRUE,FALSE)</f>
        <v>0</v>
      </c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40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">
      <c r="A27" s="26" t="b">
        <f>COUNTIF(I11:I14,"=6")&lt;=0</f>
        <v>1</v>
      </c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40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">
      <c r="A28" s="26" t="b">
        <f>COUNTIF(I11:I14,"&lt;=4")&gt;=3</f>
        <v>0</v>
      </c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40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">
      <c r="A29" s="26" t="b">
        <f>ISNUMBER(I17)</f>
        <v>0</v>
      </c>
      <c r="B29" s="26" t="s">
        <v>24</v>
      </c>
      <c r="C29" s="26"/>
      <c r="D29" s="26"/>
      <c r="E29" s="26"/>
      <c r="F29" s="26"/>
      <c r="G29" s="26"/>
      <c r="H29" s="26"/>
      <c r="I29" s="26"/>
      <c r="J29" s="26"/>
      <c r="K29" s="26"/>
      <c r="L29" s="40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">
      <c r="A30" s="26" t="b">
        <f>AND(A25:A29)</f>
        <v>0</v>
      </c>
      <c r="B30" s="26" t="s">
        <v>25</v>
      </c>
      <c r="C30" s="26"/>
      <c r="D30" s="26"/>
      <c r="E30" s="26"/>
      <c r="F30" s="26"/>
      <c r="G30" s="26"/>
      <c r="H30" s="26"/>
      <c r="I30" s="26"/>
      <c r="J30" s="26"/>
      <c r="K30" s="26"/>
      <c r="L30" s="40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0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40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ht="15" x14ac:dyDescent="0.25">
      <c r="A33" s="26"/>
      <c r="B33" s="25" t="s">
        <v>26</v>
      </c>
      <c r="C33" s="26"/>
      <c r="D33" s="26"/>
      <c r="E33" s="26"/>
      <c r="F33" s="26"/>
      <c r="G33" s="26"/>
      <c r="H33" s="26"/>
      <c r="I33" s="26"/>
      <c r="J33" s="26"/>
      <c r="K33" s="26"/>
      <c r="L33" s="40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x14ac:dyDescent="0.2">
      <c r="A34" s="26">
        <v>0</v>
      </c>
      <c r="B34" s="26">
        <v>6</v>
      </c>
      <c r="C34" s="26"/>
      <c r="D34" s="26"/>
      <c r="E34" s="26"/>
      <c r="F34" s="26"/>
      <c r="G34" s="26"/>
      <c r="H34" s="26"/>
      <c r="I34" s="26"/>
      <c r="J34" s="26"/>
      <c r="K34" s="26"/>
      <c r="L34" s="40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x14ac:dyDescent="0.2">
      <c r="A35" s="26">
        <v>30</v>
      </c>
      <c r="B35" s="26">
        <v>5</v>
      </c>
      <c r="C35" s="26"/>
      <c r="D35" s="26"/>
      <c r="E35" s="26"/>
      <c r="F35" s="26"/>
      <c r="G35" s="26"/>
      <c r="H35" s="26"/>
      <c r="I35" s="26"/>
      <c r="J35" s="26"/>
      <c r="K35" s="26"/>
      <c r="L35" s="40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x14ac:dyDescent="0.2">
      <c r="A36" s="26">
        <v>50</v>
      </c>
      <c r="B36" s="26">
        <v>4</v>
      </c>
      <c r="C36" s="26"/>
      <c r="D36" s="26"/>
      <c r="E36" s="26"/>
      <c r="F36" s="26"/>
      <c r="G36" s="26"/>
      <c r="H36" s="26"/>
      <c r="I36" s="26"/>
      <c r="J36" s="26"/>
      <c r="K36" s="26"/>
      <c r="L36" s="40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x14ac:dyDescent="0.2">
      <c r="A37" s="26">
        <v>67</v>
      </c>
      <c r="B37" s="26">
        <v>3</v>
      </c>
      <c r="C37" s="26"/>
      <c r="D37" s="26"/>
      <c r="E37" s="26"/>
      <c r="F37" s="26"/>
      <c r="G37" s="26"/>
      <c r="H37" s="26"/>
      <c r="I37" s="26"/>
      <c r="J37" s="26"/>
      <c r="K37" s="26"/>
      <c r="L37" s="40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x14ac:dyDescent="0.2">
      <c r="A38" s="26">
        <v>81</v>
      </c>
      <c r="B38" s="26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40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2">
      <c r="A39" s="26">
        <v>92</v>
      </c>
      <c r="B39" s="26">
        <v>1</v>
      </c>
      <c r="C39" s="26"/>
      <c r="D39" s="26"/>
      <c r="E39" s="26"/>
      <c r="F39" s="26"/>
      <c r="G39" s="26"/>
      <c r="H39" s="26"/>
      <c r="I39" s="26"/>
      <c r="J39" s="26"/>
      <c r="K39" s="26"/>
      <c r="L39" s="40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40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40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40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40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40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40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40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40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40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40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40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40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40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40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40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40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40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40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40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40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40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40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40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40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40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40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40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40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40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40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40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40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40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40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40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40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40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40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40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40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40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40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40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40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40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40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40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40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40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40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40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40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40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40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40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40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40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40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40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40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40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40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40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40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40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40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40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40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40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40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40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40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40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40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40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40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40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40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40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40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40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40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40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40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40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40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40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40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40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40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40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40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40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40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40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40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40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40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40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40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40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40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40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40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40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40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40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40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40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40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40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40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40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40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40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40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40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40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40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40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40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40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40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40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40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40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40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40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5:K6 K9 K11:K14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1:D13 C14" xr:uid="{00000000-0002-0000-00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55" t="s">
        <v>8</v>
      </c>
      <c r="K1" s="55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12">
        <v>6115</v>
      </c>
      <c r="B2" s="12" t="s">
        <v>33</v>
      </c>
      <c r="C2" s="5"/>
      <c r="D2" s="13"/>
      <c r="E2" s="13"/>
      <c r="F2" s="13"/>
      <c r="G2" s="13"/>
      <c r="H2" s="13"/>
      <c r="I2" s="13"/>
      <c r="J2" s="13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">
      <c r="A3" s="5">
        <v>5351</v>
      </c>
      <c r="B3" s="5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5">
        <v>78</v>
      </c>
      <c r="I3" s="13">
        <v>3</v>
      </c>
      <c r="J3" s="13">
        <v>1</v>
      </c>
      <c r="K3" s="6"/>
      <c r="L3" s="11"/>
      <c r="M3" s="11"/>
      <c r="N3" s="14"/>
      <c r="O3" s="15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">
      <c r="A4" s="5">
        <v>5352</v>
      </c>
      <c r="B4" s="5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5">
        <v>49</v>
      </c>
      <c r="I4" s="13">
        <v>5</v>
      </c>
      <c r="J4" s="13">
        <v>2</v>
      </c>
      <c r="K4" s="6"/>
      <c r="L4" s="11"/>
      <c r="M4" s="11"/>
      <c r="N4" s="14"/>
      <c r="O4" s="15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16">
        <v>5071</v>
      </c>
      <c r="B5" s="5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5">
        <v>49</v>
      </c>
      <c r="I5" s="13">
        <v>5</v>
      </c>
      <c r="J5" s="13">
        <v>2</v>
      </c>
      <c r="K5" s="6"/>
      <c r="L5" s="11"/>
      <c r="M5" s="11"/>
      <c r="N5" s="14"/>
      <c r="O5" s="15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">
      <c r="A6" s="12">
        <v>6116</v>
      </c>
      <c r="B6" s="12" t="s">
        <v>36</v>
      </c>
      <c r="C6" s="17"/>
      <c r="D6" s="17"/>
      <c r="E6" s="2"/>
      <c r="G6" s="8">
        <v>6060</v>
      </c>
      <c r="H6" s="8">
        <v>61</v>
      </c>
      <c r="I6" s="10">
        <v>4</v>
      </c>
      <c r="J6" s="10">
        <v>1</v>
      </c>
      <c r="K6" s="6"/>
      <c r="L6" s="11"/>
      <c r="M6" s="11"/>
      <c r="N6" s="14"/>
      <c r="O6" s="1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">
      <c r="A7" s="12">
        <v>5907</v>
      </c>
      <c r="B7" s="12" t="s">
        <v>37</v>
      </c>
      <c r="C7" s="5"/>
      <c r="D7" s="13"/>
      <c r="E7" s="3"/>
      <c r="F7" s="13"/>
      <c r="G7" s="3"/>
      <c r="H7" s="13"/>
      <c r="I7" s="13"/>
      <c r="J7" s="13"/>
      <c r="K7" s="5"/>
      <c r="L7" s="11"/>
      <c r="M7" s="11"/>
      <c r="N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">
      <c r="A8" s="5">
        <v>5349</v>
      </c>
      <c r="B8" s="5" t="s">
        <v>38</v>
      </c>
      <c r="C8" s="7">
        <v>49</v>
      </c>
      <c r="D8" s="13"/>
      <c r="E8" s="2">
        <v>49</v>
      </c>
      <c r="F8" s="10">
        <v>50</v>
      </c>
      <c r="G8" s="2">
        <v>2450</v>
      </c>
      <c r="H8" s="5">
        <v>49</v>
      </c>
      <c r="I8" s="13">
        <v>5</v>
      </c>
      <c r="J8" s="13">
        <v>2</v>
      </c>
      <c r="K8" s="6"/>
      <c r="L8" s="11"/>
      <c r="M8" s="11"/>
      <c r="N8" s="14"/>
      <c r="O8" s="15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">
      <c r="A9" s="5">
        <v>5350</v>
      </c>
      <c r="B9" s="5" t="s">
        <v>39</v>
      </c>
      <c r="C9" s="7">
        <v>78</v>
      </c>
      <c r="D9" s="13"/>
      <c r="E9" s="2">
        <v>78</v>
      </c>
      <c r="F9" s="10">
        <v>50</v>
      </c>
      <c r="G9" s="2">
        <v>3900</v>
      </c>
      <c r="H9" s="5">
        <v>78</v>
      </c>
      <c r="I9" s="13">
        <v>3</v>
      </c>
      <c r="J9" s="13">
        <v>1</v>
      </c>
      <c r="K9" s="6"/>
      <c r="L9" s="11"/>
      <c r="M9" s="11"/>
      <c r="N9" s="14"/>
      <c r="O9" s="15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">
      <c r="A10" s="12">
        <v>5978</v>
      </c>
      <c r="B10" s="12" t="s">
        <v>40</v>
      </c>
      <c r="C10" s="2"/>
      <c r="D10" s="5"/>
      <c r="E10" s="2"/>
      <c r="F10" s="10"/>
      <c r="G10" s="8">
        <v>6350</v>
      </c>
      <c r="H10" s="8">
        <v>64</v>
      </c>
      <c r="I10" s="13">
        <v>4</v>
      </c>
      <c r="J10" s="10">
        <v>1</v>
      </c>
      <c r="K10" s="6"/>
      <c r="L10" s="11"/>
      <c r="M10" s="11"/>
      <c r="N10" s="14"/>
      <c r="O10" s="1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">
      <c r="A11" s="12"/>
      <c r="B11" s="12" t="s">
        <v>41</v>
      </c>
      <c r="C11" s="19"/>
      <c r="D11" s="12"/>
      <c r="E11" s="1"/>
      <c r="F11" s="12"/>
      <c r="G11" s="8"/>
      <c r="H11" s="8"/>
      <c r="I11" s="13"/>
      <c r="J11" s="9"/>
      <c r="L11" s="11"/>
      <c r="M11" s="11"/>
      <c r="N11" s="14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">
      <c r="A12" s="12">
        <v>6116</v>
      </c>
      <c r="B12" s="12" t="s">
        <v>36</v>
      </c>
      <c r="C12" s="17"/>
      <c r="D12" s="17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">
      <c r="A13" s="12">
        <v>5978</v>
      </c>
      <c r="B13" s="12" t="s">
        <v>40</v>
      </c>
      <c r="C13" s="2"/>
      <c r="D13" s="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">
      <c r="A14" s="12">
        <v>6129</v>
      </c>
      <c r="B14" s="12" t="s">
        <v>28</v>
      </c>
      <c r="C14" s="19">
        <v>62.5</v>
      </c>
      <c r="D14" s="12"/>
      <c r="E14" s="12"/>
      <c r="F14" s="12"/>
      <c r="G14" s="20">
        <v>6250</v>
      </c>
      <c r="H14" s="8">
        <v>63</v>
      </c>
      <c r="I14" s="10">
        <v>4</v>
      </c>
      <c r="J14" s="56">
        <v>6</v>
      </c>
      <c r="K14" s="56"/>
      <c r="L14" s="11"/>
      <c r="M14" s="11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">
      <c r="A15" s="12"/>
      <c r="B15" s="12"/>
      <c r="C15" s="21"/>
      <c r="D15" s="12"/>
      <c r="E15" s="12"/>
      <c r="F15" s="12"/>
      <c r="G15" s="20"/>
      <c r="H15" s="8"/>
      <c r="I15" s="13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">
      <c r="A17" s="11">
        <v>0</v>
      </c>
      <c r="B17" s="22" t="s">
        <v>11</v>
      </c>
      <c r="C17" s="11" t="s">
        <v>12</v>
      </c>
      <c r="D17" s="11" t="s">
        <v>13</v>
      </c>
      <c r="E17" s="11" t="s">
        <v>2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  <c r="K17" s="11" t="s">
        <v>19</v>
      </c>
      <c r="L17" s="11" t="s">
        <v>20</v>
      </c>
      <c r="M17" s="11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">
      <c r="A30" s="11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">
      <c r="A31" s="11">
        <v>1</v>
      </c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">
      <c r="A32" s="11">
        <v>1</v>
      </c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">
      <c r="A33" s="11">
        <v>1</v>
      </c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">
      <c r="A34" s="11">
        <v>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">
      <c r="A35" s="11">
        <v>1</v>
      </c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">
      <c r="A36" s="11">
        <v>1</v>
      </c>
      <c r="B36" s="4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">
      <c r="A37" s="11">
        <v>1</v>
      </c>
      <c r="B37" s="4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">
      <c r="A38" s="11">
        <v>1</v>
      </c>
      <c r="B38" s="4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">
      <c r="A42" s="11"/>
      <c r="B42" s="23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2023-08-03T14:05:17Z</dcterms:created>
  <dcterms:modified xsi:type="dcterms:W3CDTF">2025-07-16T11:57:13Z</dcterms:modified>
</cp:coreProperties>
</file>